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798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K97" i="2"/>
  <c r="N40"/>
  <c r="K102"/>
  <c r="K100"/>
  <c r="K96"/>
  <c r="K87"/>
  <c r="K86"/>
  <c r="K79"/>
  <c r="K77"/>
  <c r="K76"/>
  <c r="K75"/>
  <c r="K74"/>
  <c r="K70"/>
  <c r="K69"/>
  <c r="K68"/>
  <c r="K67"/>
  <c r="K66"/>
  <c r="K58"/>
  <c r="K53"/>
  <c r="K50"/>
  <c r="K45"/>
  <c r="K44"/>
  <c r="K42"/>
  <c r="N19"/>
  <c r="N34"/>
  <c r="N6"/>
  <c r="N18"/>
  <c r="K95"/>
  <c r="K94"/>
  <c r="N93" s="1"/>
  <c r="K92"/>
  <c r="K91"/>
  <c r="N90" s="1"/>
  <c r="D89"/>
  <c r="N89" s="1"/>
  <c r="H88"/>
  <c r="I88" s="1"/>
  <c r="H87"/>
  <c r="I87" s="1"/>
  <c r="H86"/>
  <c r="I86" s="1"/>
  <c r="H85"/>
  <c r="I85" s="1"/>
  <c r="H84"/>
  <c r="I84" s="1"/>
  <c r="H83"/>
  <c r="I83" s="1"/>
  <c r="H82"/>
  <c r="I82" s="1"/>
  <c r="H81"/>
  <c r="I81" s="1"/>
  <c r="H80"/>
  <c r="I80" s="1"/>
  <c r="H79"/>
  <c r="I79" s="1"/>
  <c r="H78"/>
  <c r="I78" s="1"/>
  <c r="H77"/>
  <c r="I77" s="1"/>
  <c r="H76"/>
  <c r="I76" s="1"/>
  <c r="H75"/>
  <c r="I75" s="1"/>
  <c r="H74"/>
  <c r="I74" s="1"/>
  <c r="H73"/>
  <c r="I73" s="1"/>
  <c r="H72"/>
  <c r="I72" s="1"/>
  <c r="H71"/>
  <c r="I71" s="1"/>
  <c r="H70"/>
  <c r="I70" s="1"/>
  <c r="H69"/>
  <c r="I69" s="1"/>
  <c r="H68"/>
  <c r="I68" s="1"/>
  <c r="H67"/>
  <c r="I67" s="1"/>
  <c r="H66"/>
  <c r="I66" s="1"/>
  <c r="H65"/>
  <c r="I65" s="1"/>
  <c r="H64"/>
  <c r="I64" s="1"/>
  <c r="H63"/>
  <c r="I63" s="1"/>
  <c r="H62"/>
  <c r="I62" s="1"/>
  <c r="H61"/>
  <c r="I61" s="1"/>
  <c r="H60"/>
  <c r="I60" s="1"/>
  <c r="H59"/>
  <c r="I59" s="1"/>
  <c r="H58"/>
  <c r="I58" s="1"/>
  <c r="H57"/>
  <c r="I57" s="1"/>
  <c r="H56"/>
  <c r="I56" s="1"/>
  <c r="H54"/>
  <c r="I54" s="1"/>
  <c r="H53"/>
  <c r="I53" s="1"/>
  <c r="H52"/>
  <c r="I52" s="1"/>
  <c r="H51"/>
  <c r="I51" s="1"/>
  <c r="H50"/>
  <c r="I50" s="1"/>
  <c r="H49"/>
  <c r="I49" s="1"/>
  <c r="H48"/>
  <c r="I48" s="1"/>
  <c r="H47"/>
  <c r="I47" s="1"/>
  <c r="H46"/>
  <c r="I46" s="1"/>
  <c r="H45"/>
  <c r="I45" s="1"/>
  <c r="H44"/>
  <c r="I44" s="1"/>
  <c r="H43"/>
  <c r="I43" s="1"/>
  <c r="H42"/>
  <c r="I42" s="1"/>
  <c r="H41"/>
  <c r="I41" s="1"/>
  <c r="I40" s="1"/>
  <c r="K40" s="1"/>
  <c r="I39"/>
  <c r="H39"/>
  <c r="I38"/>
  <c r="H38"/>
  <c r="I37"/>
  <c r="H37"/>
  <c r="I36"/>
  <c r="H36"/>
  <c r="I35"/>
  <c r="K35" s="1"/>
  <c r="H33"/>
  <c r="I33" s="1"/>
  <c r="H32"/>
  <c r="I32" s="1"/>
  <c r="H31"/>
  <c r="I31" s="1"/>
  <c r="H30"/>
  <c r="I30" s="1"/>
  <c r="H29"/>
  <c r="I29" s="1"/>
  <c r="H28"/>
  <c r="I28" s="1"/>
  <c r="H26"/>
  <c r="I26" s="1"/>
  <c r="H25"/>
  <c r="I25" s="1"/>
  <c r="H24"/>
  <c r="I24" s="1"/>
  <c r="H23"/>
  <c r="I23" s="1"/>
  <c r="H22"/>
  <c r="I22" s="1"/>
  <c r="H21"/>
  <c r="I21" s="1"/>
  <c r="H20"/>
  <c r="I20" s="1"/>
  <c r="I19" s="1"/>
  <c r="K19" s="1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I7"/>
  <c r="H7"/>
  <c r="I6"/>
  <c r="K6" s="1"/>
  <c r="M19" l="1"/>
  <c r="L19"/>
  <c r="M40"/>
  <c r="L40"/>
  <c r="L6"/>
  <c r="M6"/>
  <c r="L35"/>
  <c r="M35"/>
  <c r="N35" s="1"/>
  <c r="G67" i="1"/>
  <c r="J60"/>
  <c r="J56"/>
  <c r="J51"/>
  <c r="G47"/>
  <c r="J47" s="1"/>
  <c r="J44"/>
  <c r="J37"/>
  <c r="J29"/>
  <c r="J20"/>
  <c r="J13"/>
  <c r="G69" l="1"/>
  <c r="G73" l="1"/>
  <c r="J73" s="1"/>
  <c r="J69"/>
  <c r="G75" l="1"/>
  <c r="J75" s="1"/>
  <c r="G77" l="1"/>
  <c r="J77" s="1"/>
</calcChain>
</file>

<file path=xl/comments1.xml><?xml version="1.0" encoding="utf-8"?>
<comments xmlns="http://schemas.openxmlformats.org/spreadsheetml/2006/main">
  <authors>
    <author>Автор</author>
  </authors>
  <commentList>
    <comment ref="C33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площадь подвала, валка деревьев
</t>
        </r>
      </text>
    </comment>
    <comment ref="C53" authorId="0">
      <text>
        <r>
          <rPr>
            <b/>
            <sz val="8"/>
            <color indexed="81"/>
            <rFont val="Tahoma"/>
            <family val="2"/>
            <charset val="204"/>
          </rPr>
          <t>Автор:</t>
        </r>
        <r>
          <rPr>
            <sz val="8"/>
            <color indexed="81"/>
            <rFont val="Tahoma"/>
            <family val="2"/>
            <charset val="204"/>
          </rPr>
          <t xml:space="preserve">
от ЖИЛОЙ ПЛОЩАДИ ДОМА
</t>
        </r>
      </text>
    </comment>
  </commentList>
</comments>
</file>

<file path=xl/sharedStrings.xml><?xml version="1.0" encoding="utf-8"?>
<sst xmlns="http://schemas.openxmlformats.org/spreadsheetml/2006/main" count="333" uniqueCount="275">
  <si>
    <t>№ п/п</t>
  </si>
  <si>
    <t>Наименованиее работ</t>
  </si>
  <si>
    <t>Затраты на 1 м2 жилой S,  руб.</t>
  </si>
  <si>
    <t>Затраты на содержание и ремонт  МКД</t>
  </si>
  <si>
    <t>1.</t>
  </si>
  <si>
    <t>Расходы по текущему ремонту и содержанию общедомового имущества и объектов инфраструктуры</t>
  </si>
  <si>
    <t>Суммарные затраты на содержание и техническое обслуживание дома</t>
  </si>
  <si>
    <t>Лифт ( Дог. № 13 от 01.04.2011г. "Техническое обслуживание лифтов")</t>
  </si>
  <si>
    <t>Итого затрат по обслуживанию дома</t>
  </si>
  <si>
    <t xml:space="preserve">S(м2) дома  </t>
  </si>
  <si>
    <t>Лифт ( Доп. Согл. От 10.03.2015 к дог. №04 от 10.01.2013. "Оценка соответствия лифтов, отработавших назначенный срок службы", Дог.№ 82 от 02.03.2015 "Оценка соответствия лифтов, отработавших назначенный срок службы"</t>
  </si>
  <si>
    <t xml:space="preserve">ГАСС - 0,55 руб/м2                                     </t>
  </si>
  <si>
    <t>Услуги РЦ (5% от общих поступлений) Техобслуживание ВДГО (Воронежтехногазсервис)</t>
  </si>
  <si>
    <t>Услуги по управлению 10%</t>
  </si>
  <si>
    <t>Нормативные             (расчётные затраты) по дому, руб.</t>
  </si>
  <si>
    <t>Плата за содержание и ремонт МКД</t>
  </si>
  <si>
    <t>Приложение к калькуляции по затратам на содержание и ремонт  общего имущества жилого многоквартирного дома</t>
  </si>
  <si>
    <t>S дома</t>
  </si>
  <si>
    <t>Наименование работ</t>
  </si>
  <si>
    <t>Ед.изм.</t>
  </si>
  <si>
    <t>Объём работ</t>
  </si>
  <si>
    <t>Периодич ность</t>
  </si>
  <si>
    <t>Кол-во дней данной работы в году</t>
  </si>
  <si>
    <t>Норма времени обслужи        вания на ед.изм. (мин)</t>
  </si>
  <si>
    <t>Затраты времени на весь объём работ (мин)</t>
  </si>
  <si>
    <t>Норма численности (человек)</t>
  </si>
  <si>
    <t xml:space="preserve"> Заработная плата </t>
  </si>
  <si>
    <t xml:space="preserve">Накладные расходы от ФОТ </t>
  </si>
  <si>
    <t>ЕСН  30.9% от ФОТ (руб)</t>
  </si>
  <si>
    <t>ИТОГО</t>
  </si>
  <si>
    <t>Уборка прилегающей территории, входящей в состав общего имущества</t>
  </si>
  <si>
    <t>1.1</t>
  </si>
  <si>
    <t>Подметание участка в летний период</t>
  </si>
  <si>
    <t>1м2 покрытия</t>
  </si>
  <si>
    <t>ежедневно</t>
  </si>
  <si>
    <t>1.2</t>
  </si>
  <si>
    <t xml:space="preserve">Уборка газонов от случайного мусора </t>
  </si>
  <si>
    <t>1м2 территории без покрытия</t>
  </si>
  <si>
    <t>1.3</t>
  </si>
  <si>
    <t>Выкашивание газонов механизированным способом (газонокосилка)</t>
  </si>
  <si>
    <t>100 кв.м</t>
  </si>
  <si>
    <t>1.4</t>
  </si>
  <si>
    <t>Уборка газонов от опавших листьев, сучьев и мусора  в период листопада</t>
  </si>
  <si>
    <t>1.5</t>
  </si>
  <si>
    <t>Погрузка мусора на автотранспорт вручную</t>
  </si>
  <si>
    <t>1 куб.м</t>
  </si>
  <si>
    <t>1.6</t>
  </si>
  <si>
    <t>Уборка отмосток</t>
  </si>
  <si>
    <t>1.7</t>
  </si>
  <si>
    <t xml:space="preserve">Подметание свежевыпавшего снега </t>
  </si>
  <si>
    <t>1.8</t>
  </si>
  <si>
    <t>Транспортировка песка от места складирования  к месту посыпки</t>
  </si>
  <si>
    <t>1.9</t>
  </si>
  <si>
    <t>Посыпка территории песком во время гололеда</t>
  </si>
  <si>
    <t>1м2  тротуара</t>
  </si>
  <si>
    <t>1.10</t>
  </si>
  <si>
    <t>Очистка территории от уплотненного снега</t>
  </si>
  <si>
    <t>1.11</t>
  </si>
  <si>
    <t>Очистка территории от наледи</t>
  </si>
  <si>
    <t>2.</t>
  </si>
  <si>
    <t>Содержание помещений общего пользования</t>
  </si>
  <si>
    <t>2.1</t>
  </si>
  <si>
    <t>Подметание полов всех помещений общего пользования  (1-3 этажи)</t>
  </si>
  <si>
    <t>1м2 лестничных клеток и площадок</t>
  </si>
  <si>
    <t>2.2</t>
  </si>
  <si>
    <t>Подметание полов всех помещений общего пользования  (4-9 этажи)</t>
  </si>
  <si>
    <t>2.3</t>
  </si>
  <si>
    <t>Подборка мусора с лестничной площадки около загрузочного клапана мусоропровода</t>
  </si>
  <si>
    <t>1м2 площади прилегающей к загруз.клапанам</t>
  </si>
  <si>
    <t xml:space="preserve">2.4 </t>
  </si>
  <si>
    <t>Мытьё полов в помещениях общего пользования (1-3 этажи)</t>
  </si>
  <si>
    <t>1 раз в месяц</t>
  </si>
  <si>
    <t>2.5</t>
  </si>
  <si>
    <t>Мытьё полов в помещениях общего пользования (4-9 этажи)</t>
  </si>
  <si>
    <t>2.6</t>
  </si>
  <si>
    <t>Мытье окон</t>
  </si>
  <si>
    <t>1 раз в год</t>
  </si>
  <si>
    <t>2.7</t>
  </si>
  <si>
    <t>Обметание пыли с потолков</t>
  </si>
  <si>
    <t xml:space="preserve">1 м2 </t>
  </si>
  <si>
    <t>2.8</t>
  </si>
  <si>
    <t>Влажная протирка элементов лестничных клеток:</t>
  </si>
  <si>
    <t>-дверей</t>
  </si>
  <si>
    <t>-перил</t>
  </si>
  <si>
    <t>-отопительных приборов</t>
  </si>
  <si>
    <t>-почтовых ящиков</t>
  </si>
  <si>
    <t>Прочие работы</t>
  </si>
  <si>
    <t>3.</t>
  </si>
  <si>
    <t>Содержание мусоропроводов</t>
  </si>
  <si>
    <t>3.1</t>
  </si>
  <si>
    <t>Профилактический осмотр мусоросборников</t>
  </si>
  <si>
    <t>1метр мусоропровода</t>
  </si>
  <si>
    <t>Очистка мусорных камер</t>
  </si>
  <si>
    <t>1м3 мусорокамер</t>
  </si>
  <si>
    <t>3.2</t>
  </si>
  <si>
    <t>Мытье мусорных камер</t>
  </si>
  <si>
    <t>1м2 мусорокамер</t>
  </si>
  <si>
    <t>3.3</t>
  </si>
  <si>
    <t>Санитарная обработка запирающих устройств мусоропровода</t>
  </si>
  <si>
    <t xml:space="preserve">шт. </t>
  </si>
  <si>
    <t>4.</t>
  </si>
  <si>
    <t>4.1</t>
  </si>
  <si>
    <t>Регулировка системы центрального отопления</t>
  </si>
  <si>
    <t>100 п.м. трубопровода</t>
  </si>
  <si>
    <t>4.2</t>
  </si>
  <si>
    <t>Испытание системы центрального отопления</t>
  </si>
  <si>
    <t>4.3</t>
  </si>
  <si>
    <t>Технический осмотр кровли</t>
  </si>
  <si>
    <t>1000 м2  площади кровли</t>
  </si>
  <si>
    <t>4.4</t>
  </si>
  <si>
    <t>Технический осмотр систем ХВС, ГВС, канализации</t>
  </si>
  <si>
    <t>100 квартир</t>
  </si>
  <si>
    <t>4.5</t>
  </si>
  <si>
    <t>Осмотры электропроводки и светильников в помещениях общего пользования и подвалах</t>
  </si>
  <si>
    <t>условных объектов осмотра, шт.</t>
  </si>
  <si>
    <t>4.6</t>
  </si>
  <si>
    <t xml:space="preserve">Притирка запорной арматуры без снятия с места,  диам  до 25 </t>
  </si>
  <si>
    <t xml:space="preserve">кран </t>
  </si>
  <si>
    <t>4.7</t>
  </si>
  <si>
    <t>26-50</t>
  </si>
  <si>
    <t>4.8</t>
  </si>
  <si>
    <t>клапан вентиля диам ,мм до 25</t>
  </si>
  <si>
    <t xml:space="preserve">1 вент </t>
  </si>
  <si>
    <t>4.9</t>
  </si>
  <si>
    <t>1 пробка</t>
  </si>
  <si>
    <t>4.10</t>
  </si>
  <si>
    <t xml:space="preserve">ликвидация воздушных пробок в системе отопления  в стояке </t>
  </si>
  <si>
    <t xml:space="preserve">1 стояк </t>
  </si>
  <si>
    <t>4.11</t>
  </si>
  <si>
    <t xml:space="preserve">ликвидация воздушных пробок в системе отопления  в радиаторном блоке  </t>
  </si>
  <si>
    <t xml:space="preserve">1 рад блок </t>
  </si>
  <si>
    <t>4.12</t>
  </si>
  <si>
    <t xml:space="preserve">ремонт кранов регулировки </t>
  </si>
  <si>
    <t>4.13</t>
  </si>
  <si>
    <t xml:space="preserve">Осмотр системы центрального отопления </t>
  </si>
  <si>
    <t xml:space="preserve">1000м2 жилой площади </t>
  </si>
  <si>
    <t>4.14</t>
  </si>
  <si>
    <t xml:space="preserve">Ремонт водопроводного крана без снятия с места </t>
  </si>
  <si>
    <t>4.15</t>
  </si>
  <si>
    <t xml:space="preserve">набивка сальников </t>
  </si>
  <si>
    <t>4.16</t>
  </si>
  <si>
    <t xml:space="preserve">уплотнение сгонов </t>
  </si>
  <si>
    <t>1 соединение</t>
  </si>
  <si>
    <t>4.17</t>
  </si>
  <si>
    <t xml:space="preserve">очистка стальной щеткой старых чугуных труб и фасонных частей от нароста и грязи </t>
  </si>
  <si>
    <t xml:space="preserve">1 м провода </t>
  </si>
  <si>
    <t>4.18</t>
  </si>
  <si>
    <t>временная заделка свищей и трещин на внутренних трубопроводах и стояках.  Диам.тр.,мм  до 50</t>
  </si>
  <si>
    <t xml:space="preserve">1 место </t>
  </si>
  <si>
    <t>4.19</t>
  </si>
  <si>
    <t>51-75</t>
  </si>
  <si>
    <t>4.20</t>
  </si>
  <si>
    <t>76-100</t>
  </si>
  <si>
    <t>4.21</t>
  </si>
  <si>
    <t xml:space="preserve">замена перегоревшей электролампы </t>
  </si>
  <si>
    <t xml:space="preserve">1 электролампа </t>
  </si>
  <si>
    <t>4.22</t>
  </si>
  <si>
    <t xml:space="preserve">ремонт штепсельных розеток и выключателей </t>
  </si>
  <si>
    <t xml:space="preserve">1 розетка   (выключатель) </t>
  </si>
  <si>
    <t>4.23</t>
  </si>
  <si>
    <t xml:space="preserve">мелкий ремонт  электропроводки, проверка изоляции  электропроводки и ее укрепление </t>
  </si>
  <si>
    <t xml:space="preserve">1 м </t>
  </si>
  <si>
    <t>4.24</t>
  </si>
  <si>
    <t xml:space="preserve">осмотр линий электрических сетей , арматуры и электрооборудования , групповых распределителе, силовых установок   на лестничных  клетках </t>
  </si>
  <si>
    <t xml:space="preserve">100 лестничных клеток </t>
  </si>
  <si>
    <t>4.25</t>
  </si>
  <si>
    <t>Смена отдельных участков трубопроводов, 15мм</t>
  </si>
  <si>
    <t xml:space="preserve">1 участок </t>
  </si>
  <si>
    <t>4..26</t>
  </si>
  <si>
    <t>смена пробковых кранов, диам.крана , мм 26-50</t>
  </si>
  <si>
    <t xml:space="preserve">1 кран </t>
  </si>
  <si>
    <t>4..27</t>
  </si>
  <si>
    <t xml:space="preserve">смена вентиля </t>
  </si>
  <si>
    <t xml:space="preserve">1 вентиль </t>
  </si>
  <si>
    <t>4..28</t>
  </si>
  <si>
    <t>установка крана  для спуска  воздуха из системы,диам.крана, мм 15-20</t>
  </si>
  <si>
    <t>4..29</t>
  </si>
  <si>
    <t>утепление трубопровода центрального отопления (водоснабжения)</t>
  </si>
  <si>
    <t xml:space="preserve">1 м2 утепленного участка </t>
  </si>
  <si>
    <t>4..30</t>
  </si>
  <si>
    <t xml:space="preserve">восстановление разрушенной тепловой изоляции. </t>
  </si>
  <si>
    <t xml:space="preserve">1 м2 восстановленного  участка </t>
  </si>
  <si>
    <t>4..31</t>
  </si>
  <si>
    <t xml:space="preserve">Промывка трубопроводов системы центрального отопления </t>
  </si>
  <si>
    <t xml:space="preserve">100 м3 здания </t>
  </si>
  <si>
    <t>4..32</t>
  </si>
  <si>
    <t>окончательная проверка при сдаче системы</t>
  </si>
  <si>
    <t xml:space="preserve">100 м трубопровода </t>
  </si>
  <si>
    <t>4..33</t>
  </si>
  <si>
    <t>Снятие , прочистка и установка параллельной задвижки , диаметр  задвижки , мм  100</t>
  </si>
  <si>
    <t xml:space="preserve">1 задвижка </t>
  </si>
  <si>
    <t>4..36</t>
  </si>
  <si>
    <t>Смена  отдельных  участкоа трубопроводов канализации   , диам.100</t>
  </si>
  <si>
    <t>4..37</t>
  </si>
  <si>
    <t>подчеканка раструбов канализационных труб, диам. Труб 101-125</t>
  </si>
  <si>
    <t xml:space="preserve">1 раструб </t>
  </si>
  <si>
    <t>4..38</t>
  </si>
  <si>
    <t xml:space="preserve">заделка стыков  соединений стояков внутренних водостоков </t>
  </si>
  <si>
    <t xml:space="preserve">1 соединение </t>
  </si>
  <si>
    <t>4..39</t>
  </si>
  <si>
    <t xml:space="preserve">устранение  засоров внутренних канализационных трубопроводов </t>
  </si>
  <si>
    <t xml:space="preserve">1 пролет  между ревизиями </t>
  </si>
  <si>
    <t>4..40</t>
  </si>
  <si>
    <t>замена  неисправных участков электрической сети  здания , число  и сечение жил в проводе, кв,м ,мм 2*1,5; 2*2,5</t>
  </si>
  <si>
    <t>4..41</t>
  </si>
  <si>
    <t xml:space="preserve">замена вышедших из строя электроустановочных изделий </t>
  </si>
  <si>
    <t xml:space="preserve">1 прибор </t>
  </si>
  <si>
    <t>4..42</t>
  </si>
  <si>
    <t>замена предохранителей</t>
  </si>
  <si>
    <t xml:space="preserve">1 предохранитель </t>
  </si>
  <si>
    <t>4..43</t>
  </si>
  <si>
    <t xml:space="preserve">замена автоматических  выключателей </t>
  </si>
  <si>
    <t xml:space="preserve">1 выключатель </t>
  </si>
  <si>
    <t>4..44</t>
  </si>
  <si>
    <t>ремонт электрических  щитов</t>
  </si>
  <si>
    <t xml:space="preserve">1 щит </t>
  </si>
  <si>
    <t>4..45</t>
  </si>
  <si>
    <t xml:space="preserve">замена стенного или потолочного  патрона </t>
  </si>
  <si>
    <t xml:space="preserve">1 патрон </t>
  </si>
  <si>
    <t>4..46</t>
  </si>
  <si>
    <t>Обслуживание общедомовых приборов учета (рем.раб.запчасти поверка)</t>
  </si>
  <si>
    <t>1 м² жилой площади</t>
  </si>
  <si>
    <t>Дератизация и дезинсекция</t>
  </si>
  <si>
    <t>Цена за кв.м.</t>
  </si>
  <si>
    <t xml:space="preserve">Дератизация  </t>
  </si>
  <si>
    <t xml:space="preserve"> Дезинсекция</t>
  </si>
  <si>
    <t>Периодическая проверка дымоходов</t>
  </si>
  <si>
    <t>дымоход</t>
  </si>
  <si>
    <t>Периодическая проверка вентканалов</t>
  </si>
  <si>
    <t>вентканала</t>
  </si>
  <si>
    <t>Расходы по уборке дворовой территории:                                                            - подметание территории                                                            - очистка территории от наледи и льда                                             - уборка контейнерных площадок                                            - уход за зелёными насаждениями</t>
  </si>
  <si>
    <t>Расходы по убоке лестничных клеток:                                     -влажное подметание лестничных площадок и маршей                                                                        - мытьё лестничных площадок и маршей                                       - обметание пыли с потолков,                                                      - влажная протирка стен                                                              - мытьё окон</t>
  </si>
  <si>
    <t>Расходы на техническое обслуживание внутридомовых иженерных сетей оборудования и конструктивных элементов:                                                                                                       -проведение технических осмотров и устранение неисправностей, подготовка к сезонной эксплуатации(оплата труда, начисления на з/п, материалы для ремонта и износ инструмента, инвентаря, приспособлений</t>
  </si>
  <si>
    <r>
      <t>Услуги сторонних организаций</t>
    </r>
    <r>
      <rPr>
        <sz val="10"/>
        <color indexed="8"/>
        <rFont val="Times New Roman"/>
        <family val="1"/>
        <charset val="204"/>
      </rPr>
      <t xml:space="preserve">                                         Вывоз ТБО (включая подвалы) ( Доп.согл. От 01.01.2015 к дог. От 01.09.2012г. "Вывоз спецавтотранспортом и утилизация ТБО")</t>
    </r>
  </si>
  <si>
    <t>Расходы по уборке мусоропровода:                                            -удаление мусора из мусороприёмных камер                           -уборка бункеров                                                                               -очистка и дизенфекция мусоросборников                                        -транспортировка мусора на контейнерные площадки</t>
  </si>
  <si>
    <t>1 раза в неделю</t>
  </si>
  <si>
    <t>по мере накопления</t>
  </si>
  <si>
    <t>по мере выпадения  снега</t>
  </si>
  <si>
    <t>-стен</t>
  </si>
  <si>
    <t>ИТОГО в месяц (руб)</t>
  </si>
  <si>
    <t xml:space="preserve"> 10 м2 </t>
  </si>
  <si>
    <t>Ед.изм. S кв.м.</t>
  </si>
  <si>
    <t>4.46</t>
  </si>
  <si>
    <t>4.47</t>
  </si>
  <si>
    <t>4.48</t>
  </si>
  <si>
    <t>4.49</t>
  </si>
  <si>
    <t>1 раз в день</t>
  </si>
  <si>
    <t>1м2  площади окна с одной стороны</t>
  </si>
  <si>
    <t>Техническое обслуживание вентиляционных и дымоотводящих систем</t>
  </si>
  <si>
    <t>Цена за услугу</t>
  </si>
  <si>
    <t>кол-во. шт.</t>
  </si>
  <si>
    <t>2 раза в неделю</t>
  </si>
  <si>
    <t>по мере необходимости</t>
  </si>
  <si>
    <t>Материальные затраты</t>
  </si>
  <si>
    <t>Материальные затраты, включая ремонт, содержание, инструменты, инвентарь и др.</t>
  </si>
  <si>
    <t>от 3 до 4,1% от итотго затрат по работам в распечатке смотреть</t>
  </si>
  <si>
    <t>5</t>
  </si>
  <si>
    <t>Затраты на текущий ремонт</t>
  </si>
  <si>
    <t xml:space="preserve">см 139 частичный ремонт дверных, оконных, частичный ремонт кровли и т.д. расписать нормы, но  посм по 4 пункту итого разд. На жил. Площадь.(на 4 рубля брать 1,2 р.) </t>
  </si>
  <si>
    <t>Лифт: тех. Обсл. лифтов</t>
  </si>
  <si>
    <t>Прочие затраты:</t>
  </si>
  <si>
    <t>в т.ч. ГАСС-  0,55/м2</t>
  </si>
  <si>
    <t>усл. РЦ 5% от общ. Пост.</t>
  </si>
  <si>
    <t>услуги по управл.-10%</t>
  </si>
  <si>
    <t xml:space="preserve">Лифт: оценка соотв. Отработавших назначенный срок службы </t>
  </si>
  <si>
    <t>Вывоз ТБО</t>
  </si>
  <si>
    <t>Подготовка дома к сезонной эксплуатации, проведение технического  обслуживания</t>
  </si>
  <si>
    <t xml:space="preserve">вывертывание и ввертывание радиаторной пробки </t>
  </si>
  <si>
    <t>Наимено-вание</t>
  </si>
  <si>
    <t>2 раза в год</t>
  </si>
  <si>
    <t>2 раз в неделю</t>
  </si>
  <si>
    <t>2 раз в месяц</t>
  </si>
  <si>
    <t>4 раза в год</t>
  </si>
  <si>
    <t>Расчёт норм времени по видам работ (ул.Волгодонская, № 44)</t>
  </si>
  <si>
    <t>Калькуляция стоимости услуг. ул. Воронежская, д 5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</si>
</sst>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19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9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FF0000"/>
      <name val="Calibri"/>
      <family val="2"/>
    </font>
    <font>
      <b/>
      <sz val="9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2" fontId="1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5" fillId="4" borderId="1" xfId="0" applyFont="1" applyFill="1" applyBorder="1" applyAlignment="1">
      <alignment wrapText="1"/>
    </xf>
    <xf numFmtId="0" fontId="0" fillId="4" borderId="1" xfId="0" applyFill="1" applyBorder="1" applyAlignment="1">
      <alignment horizontal="center"/>
    </xf>
    <xf numFmtId="17" fontId="0" fillId="0" borderId="1" xfId="0" applyNumberFormat="1" applyBorder="1"/>
    <xf numFmtId="0" fontId="0" fillId="2" borderId="10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1" xfId="0" applyFill="1" applyBorder="1" applyAlignment="1"/>
    <xf numFmtId="0" fontId="0" fillId="2" borderId="12" xfId="0" applyFill="1" applyBorder="1" applyAlignment="1"/>
    <xf numFmtId="4" fontId="0" fillId="2" borderId="1" xfId="0" applyNumberFormat="1" applyFill="1" applyBorder="1" applyAlignment="1">
      <alignment horizontal="center"/>
    </xf>
    <xf numFmtId="49" fontId="0" fillId="0" borderId="1" xfId="0" applyNumberFormat="1" applyBorder="1"/>
    <xf numFmtId="0" fontId="5" fillId="0" borderId="1" xfId="0" applyFont="1" applyBorder="1"/>
    <xf numFmtId="4" fontId="5" fillId="0" borderId="1" xfId="0" applyNumberFormat="1" applyFont="1" applyBorder="1"/>
    <xf numFmtId="0" fontId="0" fillId="0" borderId="12" xfId="0" applyBorder="1" applyAlignment="1"/>
    <xf numFmtId="0" fontId="0" fillId="0" borderId="0" xfId="0" applyAlignment="1"/>
    <xf numFmtId="0" fontId="13" fillId="0" borderId="0" xfId="0" applyFont="1"/>
    <xf numFmtId="4" fontId="0" fillId="0" borderId="1" xfId="0" applyNumberFormat="1" applyBorder="1" applyAlignment="1">
      <alignment horizontal="center" wrapText="1"/>
    </xf>
    <xf numFmtId="0" fontId="0" fillId="2" borderId="1" xfId="0" applyFill="1" applyBorder="1"/>
    <xf numFmtId="17" fontId="0" fillId="0" borderId="10" xfId="0" applyNumberFormat="1" applyBorder="1"/>
    <xf numFmtId="0" fontId="14" fillId="0" borderId="1" xfId="0" applyFont="1" applyBorder="1" applyAlignment="1">
      <alignment horizontal="center" wrapText="1"/>
    </xf>
    <xf numFmtId="0" fontId="0" fillId="2" borderId="10" xfId="0" applyFill="1" applyBorder="1" applyAlignment="1"/>
    <xf numFmtId="0" fontId="0" fillId="2" borderId="12" xfId="0" applyFill="1" applyBorder="1" applyAlignment="1">
      <alignment wrapText="1"/>
    </xf>
    <xf numFmtId="0" fontId="15" fillId="0" borderId="0" xfId="0" applyFont="1"/>
    <xf numFmtId="0" fontId="15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/>
    <xf numFmtId="0" fontId="0" fillId="2" borderId="11" xfId="0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0" fontId="0" fillId="2" borderId="12" xfId="0" applyNumberFormat="1" applyFill="1" applyBorder="1" applyAlignment="1">
      <alignment wrapText="1"/>
    </xf>
    <xf numFmtId="0" fontId="16" fillId="0" borderId="0" xfId="0" applyFont="1"/>
    <xf numFmtId="0" fontId="0" fillId="0" borderId="13" xfId="0" applyBorder="1"/>
    <xf numFmtId="0" fontId="5" fillId="0" borderId="13" xfId="0" applyFont="1" applyBorder="1" applyAlignment="1">
      <alignment wrapText="1"/>
    </xf>
    <xf numFmtId="0" fontId="7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 wrapText="1"/>
    </xf>
    <xf numFmtId="2" fontId="7" fillId="0" borderId="13" xfId="0" applyNumberFormat="1" applyFont="1" applyBorder="1" applyAlignment="1">
      <alignment horizontal="center"/>
    </xf>
    <xf numFmtId="0" fontId="1" fillId="2" borderId="14" xfId="0" applyFont="1" applyFill="1" applyBorder="1"/>
    <xf numFmtId="2" fontId="1" fillId="2" borderId="14" xfId="0" applyNumberFormat="1" applyFont="1" applyFill="1" applyBorder="1" applyAlignment="1">
      <alignment horizontal="center"/>
    </xf>
    <xf numFmtId="4" fontId="1" fillId="2" borderId="14" xfId="0" applyNumberFormat="1" applyFont="1" applyFill="1" applyBorder="1" applyAlignment="1">
      <alignment horizontal="center"/>
    </xf>
    <xf numFmtId="0" fontId="5" fillId="0" borderId="3" xfId="0" applyFont="1" applyBorder="1" applyAlignment="1">
      <alignment wrapText="1"/>
    </xf>
    <xf numFmtId="0" fontId="7" fillId="0" borderId="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4" xfId="0" applyFill="1" applyBorder="1"/>
    <xf numFmtId="4" fontId="17" fillId="0" borderId="1" xfId="0" applyNumberFormat="1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/>
    </xf>
    <xf numFmtId="0" fontId="11" fillId="0" borderId="3" xfId="0" applyFont="1" applyBorder="1" applyAlignment="1">
      <alignment horizontal="left" vertical="distributed"/>
    </xf>
    <xf numFmtId="0" fontId="11" fillId="0" borderId="4" xfId="0" applyFont="1" applyBorder="1" applyAlignment="1">
      <alignment horizontal="left" vertical="distributed"/>
    </xf>
    <xf numFmtId="0" fontId="11" fillId="0" borderId="2" xfId="0" applyFont="1" applyBorder="1" applyAlignment="1">
      <alignment horizontal="left" vertical="distributed"/>
    </xf>
    <xf numFmtId="0" fontId="11" fillId="0" borderId="6" xfId="0" applyFont="1" applyBorder="1" applyAlignment="1">
      <alignment horizontal="left" vertical="distributed"/>
    </xf>
    <xf numFmtId="0" fontId="11" fillId="0" borderId="7" xfId="0" applyFont="1" applyBorder="1" applyAlignment="1">
      <alignment horizontal="left" vertical="distributed"/>
    </xf>
    <xf numFmtId="0" fontId="11" fillId="0" borderId="8" xfId="0" applyFont="1" applyBorder="1" applyAlignment="1">
      <alignment horizontal="left" vertical="distributed"/>
    </xf>
    <xf numFmtId="2" fontId="11" fillId="0" borderId="3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1" fillId="0" borderId="6" xfId="0" applyNumberFormat="1" applyFont="1" applyBorder="1" applyAlignment="1">
      <alignment horizontal="center"/>
    </xf>
    <xf numFmtId="2" fontId="11" fillId="0" borderId="7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2" fontId="12" fillId="0" borderId="3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2" fontId="12" fillId="0" borderId="6" xfId="0" applyNumberFormat="1" applyFont="1" applyBorder="1" applyAlignment="1">
      <alignment horizontal="center"/>
    </xf>
    <xf numFmtId="2" fontId="12" fillId="0" borderId="7" xfId="0" applyNumberFormat="1" applyFont="1" applyBorder="1" applyAlignment="1">
      <alignment horizontal="center"/>
    </xf>
    <xf numFmtId="2" fontId="12" fillId="0" borderId="8" xfId="0" applyNumberFormat="1" applyFont="1" applyBorder="1" applyAlignment="1">
      <alignment horizontal="center"/>
    </xf>
    <xf numFmtId="2" fontId="11" fillId="0" borderId="9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2" fontId="11" fillId="0" borderId="5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center" vertical="center"/>
    </xf>
    <xf numFmtId="2" fontId="11" fillId="0" borderId="4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1" fillId="0" borderId="3" xfId="0" applyFont="1" applyBorder="1" applyAlignment="1">
      <alignment horizontal="justify" vertical="center"/>
    </xf>
    <xf numFmtId="0" fontId="11" fillId="0" borderId="4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/>
    </xf>
    <xf numFmtId="0" fontId="11" fillId="0" borderId="9" xfId="0" applyFont="1" applyBorder="1" applyAlignment="1">
      <alignment horizontal="justify" vertical="center"/>
    </xf>
    <xf numFmtId="0" fontId="11" fillId="0" borderId="0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11" fillId="0" borderId="6" xfId="0" applyFont="1" applyBorder="1" applyAlignment="1">
      <alignment horizontal="justify" vertical="center"/>
    </xf>
    <xf numFmtId="0" fontId="11" fillId="0" borderId="7" xfId="0" applyFont="1" applyBorder="1" applyAlignment="1">
      <alignment horizontal="justify" vertical="center"/>
    </xf>
    <xf numFmtId="0" fontId="11" fillId="0" borderId="8" xfId="0" applyFont="1" applyBorder="1" applyAlignment="1">
      <alignment horizontal="justify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center" vertical="center"/>
    </xf>
    <xf numFmtId="2" fontId="12" fillId="0" borderId="4" xfId="0" applyNumberFormat="1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0" borderId="3" xfId="0" applyFont="1" applyBorder="1" applyAlignment="1">
      <alignment horizontal="justify" vertical="center"/>
    </xf>
    <xf numFmtId="0" fontId="12" fillId="0" borderId="4" xfId="0" applyFont="1" applyBorder="1" applyAlignment="1">
      <alignment horizontal="justify" vertical="center"/>
    </xf>
    <xf numFmtId="0" fontId="12" fillId="0" borderId="2" xfId="0" applyFont="1" applyBorder="1" applyAlignment="1">
      <alignment horizontal="justify" vertical="center"/>
    </xf>
    <xf numFmtId="0" fontId="12" fillId="0" borderId="9" xfId="0" applyFont="1" applyBorder="1" applyAlignment="1">
      <alignment horizontal="justify" vertical="center"/>
    </xf>
    <xf numFmtId="0" fontId="12" fillId="0" borderId="0" xfId="0" applyFont="1" applyBorder="1" applyAlignment="1">
      <alignment horizontal="justify" vertical="center"/>
    </xf>
    <xf numFmtId="0" fontId="12" fillId="0" borderId="5" xfId="0" applyFont="1" applyBorder="1" applyAlignment="1">
      <alignment horizontal="justify" vertical="center"/>
    </xf>
    <xf numFmtId="0" fontId="12" fillId="0" borderId="6" xfId="0" applyFont="1" applyBorder="1" applyAlignment="1">
      <alignment horizontal="justify" vertical="center"/>
    </xf>
    <xf numFmtId="0" fontId="12" fillId="0" borderId="7" xfId="0" applyFont="1" applyBorder="1" applyAlignment="1">
      <alignment horizontal="justify" vertical="center"/>
    </xf>
    <xf numFmtId="0" fontId="12" fillId="0" borderId="8" xfId="0" applyFont="1" applyBorder="1" applyAlignment="1">
      <alignment horizontal="justify" vertical="center"/>
    </xf>
    <xf numFmtId="2" fontId="11" fillId="0" borderId="9" xfId="0" applyNumberFormat="1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distributed"/>
    </xf>
    <xf numFmtId="0" fontId="11" fillId="0" borderId="0" xfId="0" applyFont="1" applyBorder="1" applyAlignment="1">
      <alignment horizontal="left" vertical="distributed"/>
    </xf>
    <xf numFmtId="0" fontId="11" fillId="0" borderId="5" xfId="0" applyFont="1" applyBorder="1" applyAlignment="1">
      <alignment horizontal="left" vertical="distributed"/>
    </xf>
    <xf numFmtId="0" fontId="13" fillId="0" borderId="13" xfId="0" applyFont="1" applyBorder="1"/>
    <xf numFmtId="0" fontId="13" fillId="0" borderId="14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2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16" fontId="0" fillId="0" borderId="13" xfId="0" applyNumberFormat="1" applyBorder="1" applyAlignment="1">
      <alignment horizontal="center" vertical="center"/>
    </xf>
    <xf numFmtId="16" fontId="0" fillId="0" borderId="15" xfId="0" applyNumberFormat="1" applyBorder="1" applyAlignment="1">
      <alignment horizontal="center" vertical="center"/>
    </xf>
    <xf numFmtId="16" fontId="0" fillId="0" borderId="14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12" fillId="0" borderId="13" xfId="0" applyFont="1" applyBorder="1" applyAlignment="1">
      <alignment horizontal="justify" vertical="center"/>
    </xf>
    <xf numFmtId="0" fontId="12" fillId="0" borderId="15" xfId="0" applyFont="1" applyBorder="1" applyAlignment="1">
      <alignment horizontal="justify" vertical="center"/>
    </xf>
    <xf numFmtId="0" fontId="12" fillId="0" borderId="14" xfId="0" applyFont="1" applyBorder="1" applyAlignment="1">
      <alignment horizontal="justify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1" fillId="2" borderId="12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95;&#1077;&#1085;&#1100;%20&#1088;&#1072;&#1073;&#1086;&#109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Айвазовского 2"/>
      <sheetName val="Айвазовского 2 прил"/>
      <sheetName val="Баррикадная 5"/>
      <sheetName val="Баррикадная 5 прил"/>
      <sheetName val="Баррикадная 7"/>
      <sheetName val="Баррикадная 7 прил"/>
      <sheetName val="Баррикадная 13"/>
      <sheetName val="Баррикадная 13 прил"/>
      <sheetName val="Баррикадная 21"/>
      <sheetName val="Баррикадная 21 прил"/>
      <sheetName val="Баррикадная 29 А"/>
      <sheetName val="Баррикадная 29 А (2)"/>
      <sheetName val="Баррикадная 29 А не жил (2)"/>
      <sheetName val="Баррикадная 29 А прил"/>
      <sheetName val="Баррикадная 31"/>
      <sheetName val="Баррикадная 31 прил"/>
      <sheetName val="Баррикадная 33"/>
      <sheetName val="Баррикадная 33 прил"/>
      <sheetName val="Баррикадная 37"/>
      <sheetName val="Баррикадная 37 прил"/>
      <sheetName val="Баррикадная 38"/>
      <sheetName val="Баррикадная 38 прил"/>
      <sheetName val="Баррикадная 38 А"/>
      <sheetName val="Баррикадная 38 А прил"/>
      <sheetName val="Баррикадная 39 не жил пом"/>
      <sheetName val="Баррикадная 39 прил"/>
      <sheetName val="Волгоградская 49"/>
      <sheetName val="Волгоградская 49 прил."/>
      <sheetName val="Волгоградская 51"/>
      <sheetName val="Волгоградская 51 прил"/>
      <sheetName val="Волго-Донская 21"/>
      <sheetName val="Волго-Донская 21 прил"/>
      <sheetName val="Волго-донская 44"/>
      <sheetName val="Волго-донская 44 прил"/>
      <sheetName val="Иркутская 3"/>
      <sheetName val="Иркутская 3 прил"/>
      <sheetName val="Иркутская 5"/>
      <sheetName val="Иркутская 5 прил"/>
      <sheetName val="Иркутская 9"/>
      <sheetName val="Иркутская 9 прил"/>
      <sheetName val="Иркутская 9 А"/>
      <sheetName val="Иркутская 9 А прил"/>
      <sheetName val="Иркутская 13"/>
      <sheetName val="Иркутская 13 прил"/>
      <sheetName val="Иркутская 15"/>
      <sheetName val="Иркутская 15 прил"/>
      <sheetName val="Иркутская 15 А"/>
      <sheetName val="Иркутская 15 А прил"/>
      <sheetName val="Иркутская 17"/>
      <sheetName val="Иркутская 17 прил"/>
      <sheetName val="Иркутская 19"/>
      <sheetName val="Иркутская 19 прил "/>
      <sheetName val="Иркутская 21"/>
      <sheetName val="Иркутская 21 прил"/>
      <sheetName val="Иркутская 27 "/>
      <sheetName val="Иркутская 27 прил "/>
      <sheetName val="Иркутская 68 новая"/>
      <sheetName val="Иркутская 68 прил"/>
      <sheetName val="Иркутская 70 "/>
      <sheetName val="Иркутская 70 прил"/>
      <sheetName val="Костромская 8"/>
      <sheetName val="Костромская 8 прил "/>
      <sheetName val="Менделеева 4А"/>
      <sheetName val="Менделеева 4 А прил"/>
      <sheetName val="Менделеева 8А"/>
      <sheetName val="Менделеева 8 А"/>
      <sheetName val="Небольсина 5.1"/>
      <sheetName val="Небольсина 5.1 прил"/>
      <sheetName val="Небольсина 11"/>
      <sheetName val="Небольсина 11 прил"/>
      <sheetName val="Новосибирская 19"/>
      <sheetName val="Новосибирская 19 прил"/>
      <sheetName val="Новосибирская 20"/>
      <sheetName val="Новосибирская 20 прил"/>
      <sheetName val="Новосибирская 23 1 с нежилыми"/>
      <sheetName val="Новосибирская 23.1 прил"/>
      <sheetName val="Новосибирская 23.2"/>
      <sheetName val="Новосибирская 23.2 прил"/>
      <sheetName val="Новосибирская 24"/>
      <sheetName val="Новосибирская 24 прил"/>
      <sheetName val="Новосибиркая 25,2"/>
      <sheetName val="Новосибирская 25,2 прил"/>
      <sheetName val="Новосибирская 26"/>
      <sheetName val="Новосибирская 26 прил"/>
      <sheetName val="Новосибирская 28"/>
      <sheetName val="Новосибирская 28 прил "/>
      <sheetName val="Новосибирская 33 не жил"/>
      <sheetName val="Новосибирская 33  прил"/>
      <sheetName val="Отличников 37"/>
      <sheetName val="Отличников 37 прил"/>
      <sheetName val="Отличников 39"/>
      <sheetName val="Отличников 39 прил "/>
      <sheetName val="Отличников 41 "/>
      <sheetName val="Отличников 41 прил"/>
      <sheetName val="Отличников 43"/>
      <sheetName val="Отличников 43 прил"/>
      <sheetName val="Отличников 45"/>
      <sheetName val="Отличников 45 прил"/>
      <sheetName val="Отличников 45 А"/>
      <sheetName val="Отличников 45 А прил "/>
      <sheetName val="Писарева 1 А"/>
      <sheetName val="Писарева 1 А прил"/>
      <sheetName val="Писарева 3 А"/>
      <sheetName val="Писарева 3 А прил"/>
      <sheetName val="Писарева 5а"/>
      <sheetName val="Писарева 5а прил"/>
      <sheetName val="Писарева 7 А"/>
      <sheetName val="Писарева 7 А прил"/>
      <sheetName val="Писарева 13 А не жил "/>
      <sheetName val="Писарева 13 А прил"/>
      <sheetName val="Писарева 17 А"/>
      <sheetName val="Писарева 17 А прил"/>
      <sheetName val="Писарева 17 Б"/>
      <sheetName val="Писарева 17 Б прил"/>
      <sheetName val="Писарева 17 В"/>
      <sheetName val="Писарев 17 В прил"/>
      <sheetName val="Пиасарева 19 А"/>
      <sheetName val="Писарева 19 А прил"/>
      <sheetName val="Ростовская 46,3"/>
      <sheetName val="Ростовская46,3 прил "/>
      <sheetName val="Ростовская 50.5"/>
      <sheetName val="Ростовская 50.5 прил"/>
      <sheetName val="Саврасова 2 не жил"/>
      <sheetName val="Саврасова 2 прил"/>
      <sheetName val="Туполева 1"/>
      <sheetName val="Туполева 1 прил"/>
      <sheetName val="Туполева 2 А"/>
      <sheetName val="Туполева 2 А прил"/>
      <sheetName val="Туполева 3 А"/>
      <sheetName val="Туполева 3А"/>
      <sheetName val="Туполева 5"/>
      <sheetName val="Туполева 5 прил"/>
      <sheetName val="Туполева 8"/>
      <sheetName val="Туполева 8 прил"/>
      <sheetName val="Туполева 9"/>
      <sheetName val="Туполева 9 прил"/>
      <sheetName val="Туполева 10"/>
      <sheetName val="Туполева 10 прил"/>
      <sheetName val="Туполева 11"/>
      <sheetName val="Туполева 11 прил"/>
      <sheetName val="Туполева 11 А"/>
      <sheetName val="Туполева 11 А прил"/>
      <sheetName val="Туполева 11 б"/>
      <sheetName val="Туполева 11 б прил"/>
      <sheetName val="Туполева 12"/>
      <sheetName val="Туполева 12 прил "/>
      <sheetName val="Туполева 13"/>
      <sheetName val="Туполева 13 прил "/>
      <sheetName val="Туполева 13 Б"/>
      <sheetName val="Туполева 13 Б прил"/>
      <sheetName val="Туполева 15 А"/>
      <sheetName val="Туполева 15 А прил"/>
      <sheetName val="Туполева 15 Б"/>
      <sheetName val="Туполева 15 Б прил"/>
      <sheetName val="Туполева 17 "/>
      <sheetName val="Туполева 17 прил"/>
      <sheetName val="Туполева 19"/>
      <sheetName val="Туполева 19 прил"/>
      <sheetName val="Туполева 21"/>
      <sheetName val="Туполева 21 прил"/>
      <sheetName val="Туполева 22"/>
      <sheetName val="Туполева 22 прил"/>
      <sheetName val="Туполева 25"/>
      <sheetName val="Туполева 25 прил"/>
      <sheetName val="Туполева 27"/>
      <sheetName val="Туполева 27 прил"/>
      <sheetName val="Туполева 28 не жил"/>
      <sheetName val="Туполева 28 прил"/>
      <sheetName val="Туполева 29"/>
      <sheetName val="Туполева 29 прил"/>
      <sheetName val="Туполева 29 А"/>
      <sheetName val="Туполева 29 А прил"/>
      <sheetName val="Туполева 31 б"/>
      <sheetName val="Туполева 31 б прил"/>
      <sheetName val="Туполева 33"/>
      <sheetName val="Туполева 33 прил"/>
      <sheetName val="Туполева 48"/>
      <sheetName val="Туполева 48 при"/>
      <sheetName val="Цимлянская 4"/>
      <sheetName val="Цимлянская 4 прил"/>
      <sheetName val="Цимлянская 8"/>
      <sheetName val="Цимлянская 8 прил"/>
      <sheetName val="Цимлянская 12"/>
      <sheetName val="Цимлянская 12 прил"/>
      <sheetName val="Циолковского 29"/>
      <sheetName val="Циолковского 29 прил"/>
      <sheetName val="Циолковского 31"/>
      <sheetName val="Циолковского 31 прил"/>
      <sheetName val="Циолковского 113,1"/>
      <sheetName val="Циолковского 113,1 прл"/>
      <sheetName val="Циолковского 113,2"/>
      <sheetName val="Циолковского 113,2 прил"/>
      <sheetName val="Циолковского 113.3"/>
      <sheetName val="Циолковского 113,3 прил"/>
      <sheetName val="Циолковского 113.4 не жил"/>
      <sheetName val="Циолковского 113,4 прил"/>
      <sheetName val="Циолковского 119"/>
      <sheetName val="Циолковского 119 прил"/>
      <sheetName val="Циолковского 121"/>
      <sheetName val="Циолковского 121 прил"/>
      <sheetName val="Ярославская 20"/>
      <sheetName val="Ярославская 20 прил"/>
      <sheetName val="ТАРИФЫ (2)"/>
      <sheetName val="СВОД трубы (2)"/>
      <sheetName val="лист 1"/>
      <sheetName val="лист 1 (2)"/>
      <sheetName val="Пояснительная"/>
      <sheetName val="расчет для "/>
      <sheetName val="лист 1свод"/>
      <sheetName val="лист 1свод с АВТО "/>
      <sheetName val="лист 1 (3) без авто"/>
      <sheetName val="Разработка"/>
      <sheetName val="Разработка прил"/>
      <sheetName val="ТАРИФЫ"/>
      <sheetName val="Лист1"/>
      <sheetName val="СВОД трубы"/>
      <sheetName val="ул.Белинсого"/>
      <sheetName val="ул.Белинсого (2)"/>
      <sheetName val="ул.Белинсого (3)"/>
      <sheetName val="ул.Белинского"/>
      <sheetName val="ул.Белинсого (4)"/>
      <sheetName val="ул.Белинсого (5)"/>
      <sheetName val="ул.Белинсого (7)"/>
      <sheetName val="ул.Белинсого (6)"/>
      <sheetName val="ул.Белинского (2)"/>
      <sheetName val="ТАРИФЫ (3)"/>
      <sheetName val="ул.Белинсого (8)"/>
      <sheetName val="ул.Белинсого основной"/>
      <sheetName val="ул.Белинсого (9)"/>
      <sheetName val="ул.Белинсого (10)"/>
      <sheetName val="ул.Белинсого (12)"/>
      <sheetName val="Лист1 (2)"/>
      <sheetName val="Проработка"/>
      <sheetName val="НОВА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9">
          <cell r="D9">
            <v>3205.8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1"/>
  <sheetViews>
    <sheetView tabSelected="1" topLeftCell="A61" workbookViewId="0">
      <selection activeCell="B3" sqref="B3:J3"/>
    </sheetView>
  </sheetViews>
  <sheetFormatPr defaultRowHeight="15"/>
  <cols>
    <col min="1" max="1" width="5.7109375" customWidth="1"/>
    <col min="7" max="7" width="7" customWidth="1"/>
    <col min="8" max="8" width="8.85546875" customWidth="1"/>
    <col min="9" max="9" width="1" hidden="1" customWidth="1"/>
    <col min="10" max="10" width="8.42578125" customWidth="1"/>
    <col min="11" max="11" width="5.85546875" hidden="1" customWidth="1"/>
  </cols>
  <sheetData>
    <row r="2" spans="1:13" ht="4.5" customHeight="1">
      <c r="B2" s="1"/>
      <c r="C2" s="1"/>
      <c r="D2" s="1"/>
      <c r="E2" s="1"/>
      <c r="F2" s="1"/>
    </row>
    <row r="3" spans="1:13" ht="15.75">
      <c r="B3" s="168" t="s">
        <v>274</v>
      </c>
      <c r="C3" s="168"/>
      <c r="D3" s="168"/>
      <c r="E3" s="168"/>
      <c r="F3" s="168"/>
      <c r="G3" s="168"/>
      <c r="H3" s="168"/>
      <c r="I3" s="168"/>
      <c r="J3" s="168"/>
      <c r="K3" s="2"/>
      <c r="L3" s="2"/>
      <c r="M3" s="2"/>
    </row>
    <row r="4" spans="1:13" ht="9.75" customHeight="1">
      <c r="B4" s="36"/>
      <c r="C4" s="36"/>
      <c r="D4" s="36"/>
      <c r="E4" s="36"/>
      <c r="F4" s="2"/>
      <c r="G4" s="2"/>
      <c r="H4" s="2"/>
      <c r="I4" s="2"/>
      <c r="J4" s="2"/>
      <c r="K4" s="2"/>
      <c r="L4" s="2"/>
      <c r="M4" s="2"/>
    </row>
    <row r="5" spans="1:13" ht="15.75">
      <c r="E5" s="169" t="s">
        <v>9</v>
      </c>
      <c r="F5" s="169"/>
      <c r="G5" s="169"/>
      <c r="H5" s="4">
        <v>3204.6</v>
      </c>
    </row>
    <row r="6" spans="1:13" ht="9" customHeight="1">
      <c r="F6" s="3"/>
      <c r="G6" s="3"/>
    </row>
    <row r="7" spans="1:13" ht="15" customHeight="1">
      <c r="A7" s="170" t="s">
        <v>0</v>
      </c>
      <c r="B7" s="173" t="s">
        <v>1</v>
      </c>
      <c r="C7" s="174"/>
      <c r="D7" s="174"/>
      <c r="E7" s="174"/>
      <c r="F7" s="175"/>
      <c r="G7" s="136" t="s">
        <v>14</v>
      </c>
      <c r="H7" s="137"/>
      <c r="I7" s="138"/>
      <c r="J7" s="136" t="s">
        <v>2</v>
      </c>
      <c r="K7" s="137"/>
      <c r="L7" s="138"/>
    </row>
    <row r="8" spans="1:13" ht="15" customHeight="1">
      <c r="A8" s="171"/>
      <c r="B8" s="176"/>
      <c r="C8" s="177"/>
      <c r="D8" s="177"/>
      <c r="E8" s="177"/>
      <c r="F8" s="178"/>
      <c r="G8" s="139"/>
      <c r="H8" s="140"/>
      <c r="I8" s="141"/>
      <c r="J8" s="139"/>
      <c r="K8" s="140"/>
      <c r="L8" s="141"/>
    </row>
    <row r="9" spans="1:13" ht="16.5" customHeight="1">
      <c r="A9" s="171"/>
      <c r="B9" s="176"/>
      <c r="C9" s="177"/>
      <c r="D9" s="177"/>
      <c r="E9" s="177"/>
      <c r="F9" s="178"/>
      <c r="G9" s="139"/>
      <c r="H9" s="140"/>
      <c r="I9" s="141"/>
      <c r="J9" s="139"/>
      <c r="K9" s="140"/>
      <c r="L9" s="141"/>
    </row>
    <row r="10" spans="1:13" ht="6" customHeight="1">
      <c r="A10" s="172"/>
      <c r="B10" s="179"/>
      <c r="C10" s="180"/>
      <c r="D10" s="180"/>
      <c r="E10" s="180"/>
      <c r="F10" s="181"/>
      <c r="G10" s="142"/>
      <c r="H10" s="143"/>
      <c r="I10" s="144"/>
      <c r="J10" s="142"/>
      <c r="K10" s="143"/>
      <c r="L10" s="144"/>
    </row>
    <row r="11" spans="1:13" ht="15" customHeight="1">
      <c r="A11" s="151"/>
      <c r="B11" s="153" t="s">
        <v>3</v>
      </c>
      <c r="C11" s="154"/>
      <c r="D11" s="154"/>
      <c r="E11" s="154"/>
      <c r="F11" s="155"/>
      <c r="G11" s="159"/>
      <c r="H11" s="160"/>
      <c r="I11" s="161"/>
      <c r="J11" s="159"/>
      <c r="K11" s="160"/>
      <c r="L11" s="161"/>
    </row>
    <row r="12" spans="1:13" ht="3.75" customHeight="1">
      <c r="A12" s="152"/>
      <c r="B12" s="156"/>
      <c r="C12" s="157"/>
      <c r="D12" s="157"/>
      <c r="E12" s="157"/>
      <c r="F12" s="158"/>
      <c r="G12" s="162"/>
      <c r="H12" s="163"/>
      <c r="I12" s="164"/>
      <c r="J12" s="162"/>
      <c r="K12" s="163"/>
      <c r="L12" s="164"/>
    </row>
    <row r="13" spans="1:13" ht="15" customHeight="1">
      <c r="A13" s="165" t="s">
        <v>4</v>
      </c>
      <c r="B13" s="76" t="s">
        <v>230</v>
      </c>
      <c r="C13" s="77"/>
      <c r="D13" s="77"/>
      <c r="E13" s="77"/>
      <c r="F13" s="78"/>
      <c r="G13" s="103">
        <v>9273.44</v>
      </c>
      <c r="H13" s="104"/>
      <c r="I13" s="105"/>
      <c r="J13" s="97">
        <f>G13/H5</f>
        <v>2.8937901766211076</v>
      </c>
      <c r="K13" s="98"/>
      <c r="L13" s="99"/>
    </row>
    <row r="14" spans="1:13" ht="15" customHeight="1">
      <c r="A14" s="166"/>
      <c r="B14" s="148"/>
      <c r="C14" s="149"/>
      <c r="D14" s="149"/>
      <c r="E14" s="149"/>
      <c r="F14" s="150"/>
      <c r="G14" s="121"/>
      <c r="H14" s="122"/>
      <c r="I14" s="123"/>
      <c r="J14" s="145"/>
      <c r="K14" s="146"/>
      <c r="L14" s="147"/>
    </row>
    <row r="15" spans="1:13" ht="15" customHeight="1">
      <c r="A15" s="166"/>
      <c r="B15" s="148"/>
      <c r="C15" s="149"/>
      <c r="D15" s="149"/>
      <c r="E15" s="149"/>
      <c r="F15" s="150"/>
      <c r="G15" s="121"/>
      <c r="H15" s="122"/>
      <c r="I15" s="123"/>
      <c r="J15" s="145"/>
      <c r="K15" s="146"/>
      <c r="L15" s="147"/>
    </row>
    <row r="16" spans="1:13" ht="15" customHeight="1">
      <c r="A16" s="166"/>
      <c r="B16" s="148"/>
      <c r="C16" s="149"/>
      <c r="D16" s="149"/>
      <c r="E16" s="149"/>
      <c r="F16" s="150"/>
      <c r="G16" s="121"/>
      <c r="H16" s="122"/>
      <c r="I16" s="123"/>
      <c r="J16" s="145"/>
      <c r="K16" s="146"/>
      <c r="L16" s="147"/>
    </row>
    <row r="17" spans="1:12" ht="15" customHeight="1">
      <c r="A17" s="166"/>
      <c r="B17" s="148"/>
      <c r="C17" s="149"/>
      <c r="D17" s="149"/>
      <c r="E17" s="149"/>
      <c r="F17" s="150"/>
      <c r="G17" s="121"/>
      <c r="H17" s="122"/>
      <c r="I17" s="123"/>
      <c r="J17" s="145"/>
      <c r="K17" s="146"/>
      <c r="L17" s="147"/>
    </row>
    <row r="18" spans="1:12" ht="0.75" customHeight="1">
      <c r="A18" s="166"/>
      <c r="B18" s="148"/>
      <c r="C18" s="149"/>
      <c r="D18" s="149"/>
      <c r="E18" s="149"/>
      <c r="F18" s="150"/>
      <c r="G18" s="121"/>
      <c r="H18" s="122"/>
      <c r="I18" s="123"/>
      <c r="J18" s="145"/>
      <c r="K18" s="146"/>
      <c r="L18" s="147"/>
    </row>
    <row r="19" spans="1:12" ht="15" hidden="1" customHeight="1">
      <c r="A19" s="167"/>
      <c r="B19" s="79"/>
      <c r="C19" s="80"/>
      <c r="D19" s="80"/>
      <c r="E19" s="80"/>
      <c r="F19" s="81"/>
      <c r="G19" s="106"/>
      <c r="H19" s="107"/>
      <c r="I19" s="108"/>
      <c r="J19" s="100"/>
      <c r="K19" s="101"/>
      <c r="L19" s="102"/>
    </row>
    <row r="20" spans="1:12" ht="15" customHeight="1">
      <c r="A20" s="109">
        <v>2</v>
      </c>
      <c r="B20" s="76" t="s">
        <v>231</v>
      </c>
      <c r="C20" s="77"/>
      <c r="D20" s="77"/>
      <c r="E20" s="77"/>
      <c r="F20" s="78"/>
      <c r="G20" s="103">
        <v>6118.68</v>
      </c>
      <c r="H20" s="104"/>
      <c r="I20" s="105"/>
      <c r="J20" s="97">
        <f>G20/H5</f>
        <v>1.9093428196966862</v>
      </c>
      <c r="K20" s="98"/>
      <c r="L20" s="99"/>
    </row>
    <row r="21" spans="1:12" ht="15" customHeight="1">
      <c r="A21" s="110"/>
      <c r="B21" s="148"/>
      <c r="C21" s="149"/>
      <c r="D21" s="149"/>
      <c r="E21" s="149"/>
      <c r="F21" s="150"/>
      <c r="G21" s="121"/>
      <c r="H21" s="122"/>
      <c r="I21" s="123"/>
      <c r="J21" s="145"/>
      <c r="K21" s="146"/>
      <c r="L21" s="147"/>
    </row>
    <row r="22" spans="1:12" ht="15" customHeight="1">
      <c r="A22" s="110"/>
      <c r="B22" s="148"/>
      <c r="C22" s="149"/>
      <c r="D22" s="149"/>
      <c r="E22" s="149"/>
      <c r="F22" s="150"/>
      <c r="G22" s="121"/>
      <c r="H22" s="122"/>
      <c r="I22" s="123"/>
      <c r="J22" s="145"/>
      <c r="K22" s="146"/>
      <c r="L22" s="147"/>
    </row>
    <row r="23" spans="1:12" ht="15" customHeight="1">
      <c r="A23" s="110"/>
      <c r="B23" s="148"/>
      <c r="C23" s="149"/>
      <c r="D23" s="149"/>
      <c r="E23" s="149"/>
      <c r="F23" s="150"/>
      <c r="G23" s="121"/>
      <c r="H23" s="122"/>
      <c r="I23" s="123"/>
      <c r="J23" s="145"/>
      <c r="K23" s="146"/>
      <c r="L23" s="147"/>
    </row>
    <row r="24" spans="1:12" ht="8.25" customHeight="1">
      <c r="A24" s="110"/>
      <c r="B24" s="148"/>
      <c r="C24" s="149"/>
      <c r="D24" s="149"/>
      <c r="E24" s="149"/>
      <c r="F24" s="150"/>
      <c r="G24" s="121"/>
      <c r="H24" s="122"/>
      <c r="I24" s="123"/>
      <c r="J24" s="145"/>
      <c r="K24" s="146"/>
      <c r="L24" s="147"/>
    </row>
    <row r="25" spans="1:12" ht="15" hidden="1" customHeight="1">
      <c r="A25" s="110"/>
      <c r="B25" s="148"/>
      <c r="C25" s="149"/>
      <c r="D25" s="149"/>
      <c r="E25" s="149"/>
      <c r="F25" s="150"/>
      <c r="G25" s="121"/>
      <c r="H25" s="122"/>
      <c r="I25" s="123"/>
      <c r="J25" s="145"/>
      <c r="K25" s="146"/>
      <c r="L25" s="147"/>
    </row>
    <row r="26" spans="1:12" ht="10.5" customHeight="1">
      <c r="A26" s="110"/>
      <c r="B26" s="148"/>
      <c r="C26" s="149"/>
      <c r="D26" s="149"/>
      <c r="E26" s="149"/>
      <c r="F26" s="150"/>
      <c r="G26" s="121"/>
      <c r="H26" s="122"/>
      <c r="I26" s="123"/>
      <c r="J26" s="145"/>
      <c r="K26" s="146"/>
      <c r="L26" s="147"/>
    </row>
    <row r="27" spans="1:12" ht="15" hidden="1" customHeight="1">
      <c r="A27" s="110"/>
      <c r="B27" s="148"/>
      <c r="C27" s="149"/>
      <c r="D27" s="149"/>
      <c r="E27" s="149"/>
      <c r="F27" s="150"/>
      <c r="G27" s="121"/>
      <c r="H27" s="122"/>
      <c r="I27" s="123"/>
      <c r="J27" s="145"/>
      <c r="K27" s="146"/>
      <c r="L27" s="147"/>
    </row>
    <row r="28" spans="1:12" ht="15" hidden="1" customHeight="1">
      <c r="A28" s="111"/>
      <c r="B28" s="79"/>
      <c r="C28" s="80"/>
      <c r="D28" s="80"/>
      <c r="E28" s="80"/>
      <c r="F28" s="81"/>
      <c r="G28" s="106"/>
      <c r="H28" s="107"/>
      <c r="I28" s="108"/>
      <c r="J28" s="100"/>
      <c r="K28" s="101"/>
      <c r="L28" s="102"/>
    </row>
    <row r="29" spans="1:12" ht="15" customHeight="1">
      <c r="A29" s="109">
        <v>3</v>
      </c>
      <c r="B29" s="76" t="s">
        <v>234</v>
      </c>
      <c r="C29" s="77"/>
      <c r="D29" s="77"/>
      <c r="E29" s="77"/>
      <c r="F29" s="78"/>
      <c r="G29" s="103">
        <v>0</v>
      </c>
      <c r="H29" s="104"/>
      <c r="I29" s="105"/>
      <c r="J29" s="97">
        <f>G29/H5</f>
        <v>0</v>
      </c>
      <c r="K29" s="98"/>
      <c r="L29" s="99"/>
    </row>
    <row r="30" spans="1:12" ht="15" customHeight="1">
      <c r="A30" s="110"/>
      <c r="B30" s="148"/>
      <c r="C30" s="149"/>
      <c r="D30" s="149"/>
      <c r="E30" s="149"/>
      <c r="F30" s="150"/>
      <c r="G30" s="121"/>
      <c r="H30" s="122"/>
      <c r="I30" s="123"/>
      <c r="J30" s="145"/>
      <c r="K30" s="146"/>
      <c r="L30" s="147"/>
    </row>
    <row r="31" spans="1:12" ht="15" customHeight="1">
      <c r="A31" s="110"/>
      <c r="B31" s="148"/>
      <c r="C31" s="149"/>
      <c r="D31" s="149"/>
      <c r="E31" s="149"/>
      <c r="F31" s="150"/>
      <c r="G31" s="121"/>
      <c r="H31" s="122"/>
      <c r="I31" s="123"/>
      <c r="J31" s="145"/>
      <c r="K31" s="146"/>
      <c r="L31" s="147"/>
    </row>
    <row r="32" spans="1:12" ht="15" customHeight="1">
      <c r="A32" s="110"/>
      <c r="B32" s="148"/>
      <c r="C32" s="149"/>
      <c r="D32" s="149"/>
      <c r="E32" s="149"/>
      <c r="F32" s="150"/>
      <c r="G32" s="121"/>
      <c r="H32" s="122"/>
      <c r="I32" s="123"/>
      <c r="J32" s="145"/>
      <c r="K32" s="146"/>
      <c r="L32" s="147"/>
    </row>
    <row r="33" spans="1:12" ht="3.75" customHeight="1">
      <c r="A33" s="110"/>
      <c r="B33" s="148"/>
      <c r="C33" s="149"/>
      <c r="D33" s="149"/>
      <c r="E33" s="149"/>
      <c r="F33" s="150"/>
      <c r="G33" s="121"/>
      <c r="H33" s="122"/>
      <c r="I33" s="123"/>
      <c r="J33" s="145"/>
      <c r="K33" s="146"/>
      <c r="L33" s="147"/>
    </row>
    <row r="34" spans="1:12" ht="2.25" hidden="1" customHeight="1">
      <c r="A34" s="110"/>
      <c r="B34" s="148"/>
      <c r="C34" s="149"/>
      <c r="D34" s="149"/>
      <c r="E34" s="149"/>
      <c r="F34" s="150"/>
      <c r="G34" s="121"/>
      <c r="H34" s="122"/>
      <c r="I34" s="123"/>
      <c r="J34" s="145"/>
      <c r="K34" s="146"/>
      <c r="L34" s="147"/>
    </row>
    <row r="35" spans="1:12" ht="8.25" hidden="1" customHeight="1">
      <c r="A35" s="110"/>
      <c r="B35" s="148"/>
      <c r="C35" s="149"/>
      <c r="D35" s="149"/>
      <c r="E35" s="149"/>
      <c r="F35" s="150"/>
      <c r="G35" s="121"/>
      <c r="H35" s="122"/>
      <c r="I35" s="123"/>
      <c r="J35" s="145"/>
      <c r="K35" s="146"/>
      <c r="L35" s="147"/>
    </row>
    <row r="36" spans="1:12" ht="15" hidden="1" customHeight="1">
      <c r="A36" s="111"/>
      <c r="B36" s="79"/>
      <c r="C36" s="80"/>
      <c r="D36" s="80"/>
      <c r="E36" s="80"/>
      <c r="F36" s="81"/>
      <c r="G36" s="106"/>
      <c r="H36" s="107"/>
      <c r="I36" s="108"/>
      <c r="J36" s="100"/>
      <c r="K36" s="101"/>
      <c r="L36" s="102"/>
    </row>
    <row r="37" spans="1:12" ht="15" customHeight="1">
      <c r="A37" s="109">
        <v>4</v>
      </c>
      <c r="B37" s="76" t="s">
        <v>232</v>
      </c>
      <c r="C37" s="77"/>
      <c r="D37" s="77"/>
      <c r="E37" s="77"/>
      <c r="F37" s="78"/>
      <c r="G37" s="103">
        <v>14275.1</v>
      </c>
      <c r="H37" s="104"/>
      <c r="I37" s="105"/>
      <c r="J37" s="97">
        <f>G37/H5</f>
        <v>4.4545653123634779</v>
      </c>
      <c r="K37" s="98"/>
      <c r="L37" s="99"/>
    </row>
    <row r="38" spans="1:12" ht="15" customHeight="1">
      <c r="A38" s="110"/>
      <c r="B38" s="148"/>
      <c r="C38" s="149"/>
      <c r="D38" s="149"/>
      <c r="E38" s="149"/>
      <c r="F38" s="150"/>
      <c r="G38" s="121"/>
      <c r="H38" s="122"/>
      <c r="I38" s="123"/>
      <c r="J38" s="145"/>
      <c r="K38" s="146"/>
      <c r="L38" s="147"/>
    </row>
    <row r="39" spans="1:12" ht="15" customHeight="1">
      <c r="A39" s="110"/>
      <c r="B39" s="148"/>
      <c r="C39" s="149"/>
      <c r="D39" s="149"/>
      <c r="E39" s="149"/>
      <c r="F39" s="150"/>
      <c r="G39" s="121"/>
      <c r="H39" s="122"/>
      <c r="I39" s="123"/>
      <c r="J39" s="145"/>
      <c r="K39" s="146"/>
      <c r="L39" s="147"/>
    </row>
    <row r="40" spans="1:12" ht="15" customHeight="1">
      <c r="A40" s="110"/>
      <c r="B40" s="148"/>
      <c r="C40" s="149"/>
      <c r="D40" s="149"/>
      <c r="E40" s="149"/>
      <c r="F40" s="150"/>
      <c r="G40" s="121"/>
      <c r="H40" s="122"/>
      <c r="I40" s="123"/>
      <c r="J40" s="145"/>
      <c r="K40" s="146"/>
      <c r="L40" s="147"/>
    </row>
    <row r="41" spans="1:12" ht="15" customHeight="1">
      <c r="A41" s="110"/>
      <c r="B41" s="148"/>
      <c r="C41" s="149"/>
      <c r="D41" s="149"/>
      <c r="E41" s="149"/>
      <c r="F41" s="150"/>
      <c r="G41" s="121"/>
      <c r="H41" s="122"/>
      <c r="I41" s="123"/>
      <c r="J41" s="145"/>
      <c r="K41" s="146"/>
      <c r="L41" s="147"/>
    </row>
    <row r="42" spans="1:12" ht="15" customHeight="1">
      <c r="A42" s="110"/>
      <c r="B42" s="148"/>
      <c r="C42" s="149"/>
      <c r="D42" s="149"/>
      <c r="E42" s="149"/>
      <c r="F42" s="150"/>
      <c r="G42" s="121"/>
      <c r="H42" s="122"/>
      <c r="I42" s="123"/>
      <c r="J42" s="145"/>
      <c r="K42" s="146"/>
      <c r="L42" s="147"/>
    </row>
    <row r="43" spans="1:12" ht="15" customHeight="1">
      <c r="A43" s="111"/>
      <c r="B43" s="79"/>
      <c r="C43" s="80"/>
      <c r="D43" s="80"/>
      <c r="E43" s="80"/>
      <c r="F43" s="81"/>
      <c r="G43" s="106"/>
      <c r="H43" s="107"/>
      <c r="I43" s="108"/>
      <c r="J43" s="100"/>
      <c r="K43" s="101"/>
      <c r="L43" s="102"/>
    </row>
    <row r="44" spans="1:12" ht="15" customHeight="1">
      <c r="A44" s="109">
        <v>5</v>
      </c>
      <c r="B44" s="112" t="s">
        <v>5</v>
      </c>
      <c r="C44" s="113"/>
      <c r="D44" s="113"/>
      <c r="E44" s="113"/>
      <c r="F44" s="114"/>
      <c r="G44" s="103">
        <v>4282.53</v>
      </c>
      <c r="H44" s="104"/>
      <c r="I44" s="105"/>
      <c r="J44" s="97">
        <f>G44/H5</f>
        <v>1.3363695937090432</v>
      </c>
      <c r="K44" s="98"/>
      <c r="L44" s="99"/>
    </row>
    <row r="45" spans="1:12" ht="11.25" customHeight="1">
      <c r="A45" s="110"/>
      <c r="B45" s="115"/>
      <c r="C45" s="116"/>
      <c r="D45" s="116"/>
      <c r="E45" s="116"/>
      <c r="F45" s="117"/>
      <c r="G45" s="121"/>
      <c r="H45" s="122"/>
      <c r="I45" s="123"/>
      <c r="J45" s="145"/>
      <c r="K45" s="146"/>
      <c r="L45" s="147"/>
    </row>
    <row r="46" spans="1:12" ht="0.75" customHeight="1">
      <c r="A46" s="111"/>
      <c r="B46" s="118"/>
      <c r="C46" s="119"/>
      <c r="D46" s="119"/>
      <c r="E46" s="119"/>
      <c r="F46" s="120"/>
      <c r="G46" s="106"/>
      <c r="H46" s="107"/>
      <c r="I46" s="108"/>
      <c r="J46" s="100"/>
      <c r="K46" s="101"/>
      <c r="L46" s="102"/>
    </row>
    <row r="47" spans="1:12" ht="15" customHeight="1">
      <c r="A47" s="109">
        <v>6</v>
      </c>
      <c r="B47" s="112" t="s">
        <v>6</v>
      </c>
      <c r="C47" s="113"/>
      <c r="D47" s="113"/>
      <c r="E47" s="113"/>
      <c r="F47" s="114"/>
      <c r="G47" s="103">
        <f>G13+G20+G29+G37+G44</f>
        <v>33949.75</v>
      </c>
      <c r="H47" s="104"/>
      <c r="I47" s="105"/>
      <c r="J47" s="124">
        <f>G47/H5</f>
        <v>10.594067902390314</v>
      </c>
      <c r="K47" s="125"/>
      <c r="L47" s="126"/>
    </row>
    <row r="48" spans="1:12" ht="9" customHeight="1">
      <c r="A48" s="110"/>
      <c r="B48" s="115"/>
      <c r="C48" s="116"/>
      <c r="D48" s="116"/>
      <c r="E48" s="116"/>
      <c r="F48" s="117"/>
      <c r="G48" s="121"/>
      <c r="H48" s="122"/>
      <c r="I48" s="123"/>
      <c r="J48" s="127"/>
      <c r="K48" s="128"/>
      <c r="L48" s="129"/>
    </row>
    <row r="49" spans="1:12" ht="5.25" hidden="1" customHeight="1">
      <c r="A49" s="110"/>
      <c r="B49" s="115"/>
      <c r="C49" s="116"/>
      <c r="D49" s="116"/>
      <c r="E49" s="116"/>
      <c r="F49" s="117"/>
      <c r="G49" s="121"/>
      <c r="H49" s="122"/>
      <c r="I49" s="123"/>
      <c r="J49" s="127"/>
      <c r="K49" s="128"/>
      <c r="L49" s="129"/>
    </row>
    <row r="50" spans="1:12" ht="3" customHeight="1">
      <c r="A50" s="111"/>
      <c r="B50" s="118"/>
      <c r="C50" s="119"/>
      <c r="D50" s="119"/>
      <c r="E50" s="119"/>
      <c r="F50" s="120"/>
      <c r="G50" s="106"/>
      <c r="H50" s="107"/>
      <c r="I50" s="108"/>
      <c r="J50" s="130"/>
      <c r="K50" s="131"/>
      <c r="L50" s="132"/>
    </row>
    <row r="51" spans="1:12" ht="15" customHeight="1">
      <c r="A51" s="133"/>
      <c r="B51" s="136" t="s">
        <v>233</v>
      </c>
      <c r="C51" s="137"/>
      <c r="D51" s="137"/>
      <c r="E51" s="137"/>
      <c r="F51" s="138"/>
      <c r="G51" s="103">
        <v>12615.97</v>
      </c>
      <c r="H51" s="104"/>
      <c r="I51" s="105"/>
      <c r="J51" s="97">
        <f>G51/H5</f>
        <v>3.9368314298196343</v>
      </c>
      <c r="K51" s="98"/>
      <c r="L51" s="99"/>
    </row>
    <row r="52" spans="1:12" ht="15" customHeight="1">
      <c r="A52" s="134"/>
      <c r="B52" s="139"/>
      <c r="C52" s="140"/>
      <c r="D52" s="140"/>
      <c r="E52" s="140"/>
      <c r="F52" s="141"/>
      <c r="G52" s="121"/>
      <c r="H52" s="122"/>
      <c r="I52" s="123"/>
      <c r="J52" s="145"/>
      <c r="K52" s="146"/>
      <c r="L52" s="147"/>
    </row>
    <row r="53" spans="1:12" ht="15" customHeight="1">
      <c r="A53" s="134"/>
      <c r="B53" s="139"/>
      <c r="C53" s="140"/>
      <c r="D53" s="140"/>
      <c r="E53" s="140"/>
      <c r="F53" s="141"/>
      <c r="G53" s="121"/>
      <c r="H53" s="122"/>
      <c r="I53" s="123"/>
      <c r="J53" s="145"/>
      <c r="K53" s="146"/>
      <c r="L53" s="147"/>
    </row>
    <row r="54" spans="1:12" ht="8.25" customHeight="1">
      <c r="A54" s="134"/>
      <c r="B54" s="139"/>
      <c r="C54" s="140"/>
      <c r="D54" s="140"/>
      <c r="E54" s="140"/>
      <c r="F54" s="141"/>
      <c r="G54" s="121"/>
      <c r="H54" s="122"/>
      <c r="I54" s="123"/>
      <c r="J54" s="145"/>
      <c r="K54" s="146"/>
      <c r="L54" s="147"/>
    </row>
    <row r="55" spans="1:12" ht="15" hidden="1" customHeight="1">
      <c r="A55" s="134"/>
      <c r="B55" s="142"/>
      <c r="C55" s="143"/>
      <c r="D55" s="143"/>
      <c r="E55" s="143"/>
      <c r="F55" s="144"/>
      <c r="G55" s="106"/>
      <c r="H55" s="107"/>
      <c r="I55" s="108"/>
      <c r="J55" s="100"/>
      <c r="K55" s="101"/>
      <c r="L55" s="102"/>
    </row>
    <row r="56" spans="1:12" ht="15" customHeight="1">
      <c r="A56" s="134"/>
      <c r="B56" s="112" t="s">
        <v>7</v>
      </c>
      <c r="C56" s="113"/>
      <c r="D56" s="113"/>
      <c r="E56" s="113"/>
      <c r="F56" s="114"/>
      <c r="G56" s="103">
        <v>0</v>
      </c>
      <c r="H56" s="104"/>
      <c r="I56" s="105"/>
      <c r="J56" s="97">
        <f>G56/H5</f>
        <v>0</v>
      </c>
      <c r="K56" s="98"/>
      <c r="L56" s="99"/>
    </row>
    <row r="57" spans="1:12" ht="9.75" customHeight="1">
      <c r="A57" s="134"/>
      <c r="B57" s="115"/>
      <c r="C57" s="116"/>
      <c r="D57" s="116"/>
      <c r="E57" s="116"/>
      <c r="F57" s="117"/>
      <c r="G57" s="121"/>
      <c r="H57" s="122"/>
      <c r="I57" s="123"/>
      <c r="J57" s="145"/>
      <c r="K57" s="146"/>
      <c r="L57" s="147"/>
    </row>
    <row r="58" spans="1:12" ht="6.75" hidden="1" customHeight="1">
      <c r="A58" s="134"/>
      <c r="B58" s="115"/>
      <c r="C58" s="116"/>
      <c r="D58" s="116"/>
      <c r="E58" s="116"/>
      <c r="F58" s="117"/>
      <c r="G58" s="121"/>
      <c r="H58" s="122"/>
      <c r="I58" s="123"/>
      <c r="J58" s="145"/>
      <c r="K58" s="146"/>
      <c r="L58" s="147"/>
    </row>
    <row r="59" spans="1:12" ht="15" hidden="1" customHeight="1">
      <c r="A59" s="134"/>
      <c r="B59" s="118"/>
      <c r="C59" s="119"/>
      <c r="D59" s="119"/>
      <c r="E59" s="119"/>
      <c r="F59" s="120"/>
      <c r="G59" s="106"/>
      <c r="H59" s="107"/>
      <c r="I59" s="108"/>
      <c r="J59" s="100"/>
      <c r="K59" s="101"/>
      <c r="L59" s="102"/>
    </row>
    <row r="60" spans="1:12" ht="15" customHeight="1">
      <c r="A60" s="134"/>
      <c r="B60" s="112" t="s">
        <v>10</v>
      </c>
      <c r="C60" s="113"/>
      <c r="D60" s="113"/>
      <c r="E60" s="113"/>
      <c r="F60" s="114"/>
      <c r="G60" s="103">
        <v>0</v>
      </c>
      <c r="H60" s="104"/>
      <c r="I60" s="105"/>
      <c r="J60" s="97">
        <f>G60/H5</f>
        <v>0</v>
      </c>
      <c r="K60" s="98"/>
      <c r="L60" s="99"/>
    </row>
    <row r="61" spans="1:12" ht="15" customHeight="1">
      <c r="A61" s="134"/>
      <c r="B61" s="115"/>
      <c r="C61" s="116"/>
      <c r="D61" s="116"/>
      <c r="E61" s="116"/>
      <c r="F61" s="117"/>
      <c r="G61" s="121"/>
      <c r="H61" s="122"/>
      <c r="I61" s="123"/>
      <c r="J61" s="145"/>
      <c r="K61" s="146"/>
      <c r="L61" s="147"/>
    </row>
    <row r="62" spans="1:12" ht="15" customHeight="1">
      <c r="A62" s="134"/>
      <c r="B62" s="115"/>
      <c r="C62" s="116"/>
      <c r="D62" s="116"/>
      <c r="E62" s="116"/>
      <c r="F62" s="117"/>
      <c r="G62" s="121"/>
      <c r="H62" s="122"/>
      <c r="I62" s="123"/>
      <c r="J62" s="145"/>
      <c r="K62" s="146"/>
      <c r="L62" s="147"/>
    </row>
    <row r="63" spans="1:12" ht="6" customHeight="1">
      <c r="A63" s="134"/>
      <c r="B63" s="115"/>
      <c r="C63" s="116"/>
      <c r="D63" s="116"/>
      <c r="E63" s="116"/>
      <c r="F63" s="117"/>
      <c r="G63" s="121"/>
      <c r="H63" s="122"/>
      <c r="I63" s="123"/>
      <c r="J63" s="145"/>
      <c r="K63" s="146"/>
      <c r="L63" s="147"/>
    </row>
    <row r="64" spans="1:12" ht="12.75" customHeight="1">
      <c r="A64" s="134"/>
      <c r="B64" s="115"/>
      <c r="C64" s="116"/>
      <c r="D64" s="116"/>
      <c r="E64" s="116"/>
      <c r="F64" s="117"/>
      <c r="G64" s="121"/>
      <c r="H64" s="122"/>
      <c r="I64" s="123"/>
      <c r="J64" s="145"/>
      <c r="K64" s="146"/>
      <c r="L64" s="147"/>
    </row>
    <row r="65" spans="1:12" ht="14.25" hidden="1" customHeight="1">
      <c r="A65" s="134"/>
      <c r="B65" s="115"/>
      <c r="C65" s="116"/>
      <c r="D65" s="116"/>
      <c r="E65" s="116"/>
      <c r="F65" s="117"/>
      <c r="G65" s="121"/>
      <c r="H65" s="122"/>
      <c r="I65" s="123"/>
      <c r="J65" s="145"/>
      <c r="K65" s="146"/>
      <c r="L65" s="147"/>
    </row>
    <row r="66" spans="1:12" ht="29.25" hidden="1" customHeight="1">
      <c r="A66" s="134"/>
      <c r="B66" s="118"/>
      <c r="C66" s="119"/>
      <c r="D66" s="119"/>
      <c r="E66" s="119"/>
      <c r="F66" s="120"/>
      <c r="G66" s="106"/>
      <c r="H66" s="107"/>
      <c r="I66" s="108"/>
      <c r="J66" s="100"/>
      <c r="K66" s="101"/>
      <c r="L66" s="102"/>
    </row>
    <row r="67" spans="1:12" ht="9.75" customHeight="1">
      <c r="A67" s="134"/>
      <c r="B67" s="76" t="s">
        <v>11</v>
      </c>
      <c r="C67" s="77"/>
      <c r="D67" s="77"/>
      <c r="E67" s="77"/>
      <c r="F67" s="78"/>
      <c r="G67" s="97">
        <f>0.55*H5</f>
        <v>1762.5300000000002</v>
      </c>
      <c r="H67" s="98"/>
      <c r="I67" s="99"/>
      <c r="J67" s="103">
        <v>0.55000000000000004</v>
      </c>
      <c r="K67" s="104"/>
      <c r="L67" s="105"/>
    </row>
    <row r="68" spans="1:12" ht="4.5" customHeight="1">
      <c r="A68" s="134"/>
      <c r="B68" s="79"/>
      <c r="C68" s="80"/>
      <c r="D68" s="80"/>
      <c r="E68" s="80"/>
      <c r="F68" s="81"/>
      <c r="G68" s="100"/>
      <c r="H68" s="101"/>
      <c r="I68" s="102"/>
      <c r="J68" s="106"/>
      <c r="K68" s="107"/>
      <c r="L68" s="108"/>
    </row>
    <row r="69" spans="1:12" ht="15" customHeight="1">
      <c r="A69" s="134"/>
      <c r="B69" s="76" t="s">
        <v>12</v>
      </c>
      <c r="C69" s="77"/>
      <c r="D69" s="77"/>
      <c r="E69" s="77"/>
      <c r="F69" s="78"/>
      <c r="G69" s="82">
        <f>0.05*(G47+G51+G56+G60+G67)</f>
        <v>2416.4124999999999</v>
      </c>
      <c r="H69" s="83"/>
      <c r="I69" s="84"/>
      <c r="J69" s="82">
        <f>G69/H5</f>
        <v>0.75404496661049736</v>
      </c>
      <c r="K69" s="83"/>
      <c r="L69" s="84"/>
    </row>
    <row r="70" spans="1:12" ht="9.75" customHeight="1">
      <c r="A70" s="134"/>
      <c r="B70" s="148"/>
      <c r="C70" s="149"/>
      <c r="D70" s="149"/>
      <c r="E70" s="149"/>
      <c r="F70" s="150"/>
      <c r="G70" s="94"/>
      <c r="H70" s="95"/>
      <c r="I70" s="96"/>
      <c r="J70" s="94"/>
      <c r="K70" s="95"/>
      <c r="L70" s="96"/>
    </row>
    <row r="71" spans="1:12" ht="2.25" hidden="1" customHeight="1">
      <c r="A71" s="134"/>
      <c r="B71" s="148"/>
      <c r="C71" s="149"/>
      <c r="D71" s="149"/>
      <c r="E71" s="149"/>
      <c r="F71" s="150"/>
      <c r="G71" s="85"/>
      <c r="H71" s="86"/>
      <c r="I71" s="87"/>
      <c r="J71" s="85"/>
      <c r="K71" s="86"/>
      <c r="L71" s="87"/>
    </row>
    <row r="72" spans="1:12" ht="0.75" hidden="1" customHeight="1">
      <c r="A72" s="134"/>
      <c r="B72" s="79"/>
      <c r="C72" s="80"/>
      <c r="D72" s="80"/>
      <c r="E72" s="80"/>
      <c r="F72" s="81"/>
      <c r="G72" s="37"/>
      <c r="H72" s="37"/>
      <c r="I72" s="37"/>
      <c r="J72" s="37"/>
      <c r="K72" s="37"/>
      <c r="L72" s="37"/>
    </row>
    <row r="73" spans="1:12" ht="11.25" customHeight="1">
      <c r="A73" s="134"/>
      <c r="B73" s="76" t="s">
        <v>8</v>
      </c>
      <c r="C73" s="77"/>
      <c r="D73" s="77"/>
      <c r="E73" s="77"/>
      <c r="F73" s="78"/>
      <c r="G73" s="82">
        <f>G47+G51+G56+G60+G67+G69</f>
        <v>50744.662499999999</v>
      </c>
      <c r="H73" s="83"/>
      <c r="I73" s="84"/>
      <c r="J73" s="82">
        <f>G73/H5</f>
        <v>15.834944298820446</v>
      </c>
      <c r="K73" s="83"/>
      <c r="L73" s="84"/>
    </row>
    <row r="74" spans="1:12" ht="7.5" customHeight="1">
      <c r="A74" s="134"/>
      <c r="B74" s="79"/>
      <c r="C74" s="80"/>
      <c r="D74" s="80"/>
      <c r="E74" s="80"/>
      <c r="F74" s="81"/>
      <c r="G74" s="85"/>
      <c r="H74" s="86"/>
      <c r="I74" s="87"/>
      <c r="J74" s="85"/>
      <c r="K74" s="86"/>
      <c r="L74" s="87"/>
    </row>
    <row r="75" spans="1:12" ht="13.5" customHeight="1">
      <c r="A75" s="134"/>
      <c r="B75" s="76" t="s">
        <v>13</v>
      </c>
      <c r="C75" s="77"/>
      <c r="D75" s="77"/>
      <c r="E75" s="77"/>
      <c r="F75" s="78"/>
      <c r="G75" s="82">
        <f>0.1*G73</f>
        <v>5074.4662500000004</v>
      </c>
      <c r="H75" s="83"/>
      <c r="I75" s="84"/>
      <c r="J75" s="82">
        <f>G75/H5</f>
        <v>1.5834944298820448</v>
      </c>
      <c r="K75" s="83"/>
      <c r="L75" s="84"/>
    </row>
    <row r="76" spans="1:12" ht="2.25" hidden="1" customHeight="1">
      <c r="A76" s="135"/>
      <c r="B76" s="79"/>
      <c r="C76" s="80"/>
      <c r="D76" s="80"/>
      <c r="E76" s="80"/>
      <c r="F76" s="81"/>
      <c r="G76" s="85"/>
      <c r="H76" s="86"/>
      <c r="I76" s="87"/>
      <c r="J76" s="85"/>
      <c r="K76" s="86"/>
      <c r="L76" s="87"/>
    </row>
    <row r="77" spans="1:12" ht="9" customHeight="1">
      <c r="A77" s="5"/>
      <c r="B77" s="76" t="s">
        <v>15</v>
      </c>
      <c r="C77" s="77"/>
      <c r="D77" s="77"/>
      <c r="E77" s="77"/>
      <c r="F77" s="78"/>
      <c r="G77" s="82">
        <f>G73+G75</f>
        <v>55819.128749999996</v>
      </c>
      <c r="H77" s="83"/>
      <c r="I77" s="84"/>
      <c r="J77" s="88">
        <f>G77/H5</f>
        <v>17.41843872870249</v>
      </c>
      <c r="K77" s="89"/>
      <c r="L77" s="90"/>
    </row>
    <row r="78" spans="1:12" ht="6" customHeight="1">
      <c r="A78" s="5"/>
      <c r="B78" s="79"/>
      <c r="C78" s="80"/>
      <c r="D78" s="80"/>
      <c r="E78" s="80"/>
      <c r="F78" s="81"/>
      <c r="G78" s="85"/>
      <c r="H78" s="86"/>
      <c r="I78" s="87"/>
      <c r="J78" s="91"/>
      <c r="K78" s="92"/>
      <c r="L78" s="93"/>
    </row>
    <row r="79" spans="1:12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</row>
    <row r="80" spans="1:12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</row>
    <row r="81" spans="2:12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</row>
  </sheetData>
  <mergeCells count="59">
    <mergeCell ref="B3:J3"/>
    <mergeCell ref="E5:G5"/>
    <mergeCell ref="A7:A10"/>
    <mergeCell ref="B7:F10"/>
    <mergeCell ref="G7:I10"/>
    <mergeCell ref="J7:L10"/>
    <mergeCell ref="A11:A12"/>
    <mergeCell ref="B11:F12"/>
    <mergeCell ref="G11:I12"/>
    <mergeCell ref="J11:L12"/>
    <mergeCell ref="A13:A19"/>
    <mergeCell ref="B13:F19"/>
    <mergeCell ref="G13:I19"/>
    <mergeCell ref="J13:L19"/>
    <mergeCell ref="A20:A28"/>
    <mergeCell ref="B20:F28"/>
    <mergeCell ref="G20:I28"/>
    <mergeCell ref="J20:L28"/>
    <mergeCell ref="A29:A36"/>
    <mergeCell ref="B29:F36"/>
    <mergeCell ref="G29:I36"/>
    <mergeCell ref="J29:L36"/>
    <mergeCell ref="A37:A43"/>
    <mergeCell ref="B37:F43"/>
    <mergeCell ref="G37:I43"/>
    <mergeCell ref="J37:L43"/>
    <mergeCell ref="A44:A46"/>
    <mergeCell ref="B44:F46"/>
    <mergeCell ref="G44:I46"/>
    <mergeCell ref="J44:L46"/>
    <mergeCell ref="A47:A50"/>
    <mergeCell ref="B47:F50"/>
    <mergeCell ref="G47:I50"/>
    <mergeCell ref="J47:L50"/>
    <mergeCell ref="A51:A76"/>
    <mergeCell ref="B51:F55"/>
    <mergeCell ref="G51:I55"/>
    <mergeCell ref="J51:L55"/>
    <mergeCell ref="B56:F59"/>
    <mergeCell ref="G56:I59"/>
    <mergeCell ref="J56:L59"/>
    <mergeCell ref="B60:F66"/>
    <mergeCell ref="G60:I66"/>
    <mergeCell ref="J60:L66"/>
    <mergeCell ref="B69:F72"/>
    <mergeCell ref="G69:I71"/>
    <mergeCell ref="J69:L71"/>
    <mergeCell ref="B73:F74"/>
    <mergeCell ref="B67:F68"/>
    <mergeCell ref="G67:I68"/>
    <mergeCell ref="J67:L68"/>
    <mergeCell ref="B77:F78"/>
    <mergeCell ref="G77:I78"/>
    <mergeCell ref="J77:L78"/>
    <mergeCell ref="B75:F76"/>
    <mergeCell ref="G73:I74"/>
    <mergeCell ref="J73:L74"/>
    <mergeCell ref="G75:I76"/>
    <mergeCell ref="J75:L7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5"/>
  <sheetViews>
    <sheetView topLeftCell="A94" workbookViewId="0">
      <selection activeCell="K100" sqref="K100"/>
    </sheetView>
  </sheetViews>
  <sheetFormatPr defaultRowHeight="15"/>
  <cols>
    <col min="11" max="11" width="10" bestFit="1" customWidth="1"/>
    <col min="14" max="14" width="10" bestFit="1" customWidth="1"/>
  </cols>
  <sheetData>
    <row r="1" spans="1:14" ht="18.75" customHeight="1">
      <c r="A1" s="182" t="s">
        <v>16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6"/>
    </row>
    <row r="2" spans="1:14">
      <c r="B2" s="7"/>
      <c r="C2" s="44" t="s">
        <v>273</v>
      </c>
      <c r="D2" s="53"/>
      <c r="E2" s="53"/>
      <c r="F2" s="45"/>
      <c r="G2" s="45"/>
      <c r="H2" s="45"/>
      <c r="I2" s="45"/>
      <c r="J2" s="3"/>
      <c r="K2" s="3"/>
      <c r="L2" s="3"/>
      <c r="M2" s="3"/>
      <c r="N2" s="3"/>
    </row>
    <row r="3" spans="1:14">
      <c r="G3" s="44" t="s">
        <v>17</v>
      </c>
      <c r="H3" s="45">
        <v>3204.6</v>
      </c>
      <c r="I3" s="3"/>
      <c r="J3" s="3"/>
      <c r="K3" s="3"/>
      <c r="L3" s="3"/>
      <c r="M3" s="3"/>
      <c r="N3" s="3"/>
    </row>
    <row r="4" spans="1:14">
      <c r="B4" s="7"/>
      <c r="C4" s="7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72.75">
      <c r="A5" s="72" t="s">
        <v>0</v>
      </c>
      <c r="B5" s="73" t="s">
        <v>18</v>
      </c>
      <c r="C5" s="73" t="s">
        <v>19</v>
      </c>
      <c r="D5" s="73" t="s">
        <v>20</v>
      </c>
      <c r="E5" s="73" t="s">
        <v>21</v>
      </c>
      <c r="F5" s="73" t="s">
        <v>22</v>
      </c>
      <c r="G5" s="74" t="s">
        <v>23</v>
      </c>
      <c r="H5" s="73" t="s">
        <v>24</v>
      </c>
      <c r="I5" s="73" t="s">
        <v>25</v>
      </c>
      <c r="J5" s="73" t="s">
        <v>26</v>
      </c>
      <c r="K5" s="73" t="s">
        <v>239</v>
      </c>
      <c r="L5" s="8" t="s">
        <v>27</v>
      </c>
      <c r="M5" s="73" t="s">
        <v>28</v>
      </c>
      <c r="N5" s="73" t="s">
        <v>29</v>
      </c>
    </row>
    <row r="6" spans="1:14" ht="15" customHeight="1">
      <c r="A6" s="9" t="s">
        <v>4</v>
      </c>
      <c r="B6" s="183" t="s">
        <v>30</v>
      </c>
      <c r="C6" s="184"/>
      <c r="D6" s="184"/>
      <c r="E6" s="184"/>
      <c r="F6" s="184"/>
      <c r="G6" s="184"/>
      <c r="H6" s="185"/>
      <c r="I6" s="10">
        <f>I7+I8+I9+I10+I11+I12+I13+I14+I15+I16+I17</f>
        <v>0.46668198883815321</v>
      </c>
      <c r="J6" s="11">
        <v>9000</v>
      </c>
      <c r="K6" s="11">
        <f>J6*I6</f>
        <v>4200.1378995433788</v>
      </c>
      <c r="L6" s="11">
        <f>K6*0.6</f>
        <v>2520.0827397260273</v>
      </c>
      <c r="M6" s="11">
        <f>K6*0.309</f>
        <v>1297.8426109589041</v>
      </c>
      <c r="N6" s="11">
        <f>K6+M6+L6+N18</f>
        <v>9273.4378002029425</v>
      </c>
    </row>
    <row r="7" spans="1:14" ht="45.75">
      <c r="A7" s="12" t="s">
        <v>31</v>
      </c>
      <c r="B7" s="13" t="s">
        <v>32</v>
      </c>
      <c r="C7" s="13" t="s">
        <v>33</v>
      </c>
      <c r="D7" s="14">
        <v>723</v>
      </c>
      <c r="E7" s="15" t="s">
        <v>34</v>
      </c>
      <c r="F7" s="68">
        <v>160</v>
      </c>
      <c r="G7" s="14">
        <v>0.108</v>
      </c>
      <c r="H7" s="69">
        <f t="shared" ref="H7:H17" si="0">G7*F7*D7</f>
        <v>12493.44</v>
      </c>
      <c r="I7" s="16">
        <f t="shared" ref="I7:I17" si="1">H7/(1971*60)</f>
        <v>0.10564383561643836</v>
      </c>
      <c r="J7" s="14"/>
      <c r="K7" s="14"/>
      <c r="L7" s="14"/>
      <c r="M7" s="14"/>
      <c r="N7" s="14"/>
    </row>
    <row r="8" spans="1:14" ht="45.75">
      <c r="A8" s="12" t="s">
        <v>35</v>
      </c>
      <c r="B8" s="13" t="s">
        <v>36</v>
      </c>
      <c r="C8" s="13" t="s">
        <v>37</v>
      </c>
      <c r="D8" s="14">
        <v>2941</v>
      </c>
      <c r="E8" s="15" t="s">
        <v>235</v>
      </c>
      <c r="F8" s="68">
        <v>26</v>
      </c>
      <c r="G8" s="14">
        <v>7.6999999999999999E-2</v>
      </c>
      <c r="H8" s="14">
        <f t="shared" si="0"/>
        <v>5887.8819999999996</v>
      </c>
      <c r="I8" s="16">
        <f t="shared" si="1"/>
        <v>4.9787603585320479E-2</v>
      </c>
      <c r="J8" s="14"/>
      <c r="K8" s="14"/>
      <c r="L8" s="14"/>
      <c r="M8" s="14"/>
      <c r="N8" s="14"/>
    </row>
    <row r="9" spans="1:14" ht="79.5">
      <c r="A9" s="12" t="s">
        <v>38</v>
      </c>
      <c r="B9" s="13" t="s">
        <v>39</v>
      </c>
      <c r="C9" s="13" t="s">
        <v>40</v>
      </c>
      <c r="D9" s="14">
        <v>6.5</v>
      </c>
      <c r="E9" s="15" t="s">
        <v>269</v>
      </c>
      <c r="F9" s="68">
        <v>2</v>
      </c>
      <c r="G9" s="14">
        <v>0.49</v>
      </c>
      <c r="H9" s="14">
        <f t="shared" si="0"/>
        <v>6.37</v>
      </c>
      <c r="I9" s="46">
        <f t="shared" si="1"/>
        <v>5.3864366649754778E-5</v>
      </c>
      <c r="J9" s="14"/>
      <c r="K9" s="14"/>
      <c r="L9" s="14"/>
      <c r="M9" s="14"/>
      <c r="N9" s="14"/>
    </row>
    <row r="10" spans="1:14" ht="90.75">
      <c r="A10" s="12" t="s">
        <v>41</v>
      </c>
      <c r="B10" s="13" t="s">
        <v>42</v>
      </c>
      <c r="C10" s="13" t="s">
        <v>37</v>
      </c>
      <c r="D10" s="14">
        <v>2941</v>
      </c>
      <c r="E10" s="15" t="s">
        <v>270</v>
      </c>
      <c r="F10" s="68">
        <v>16</v>
      </c>
      <c r="G10" s="14">
        <v>0.56999999999999995</v>
      </c>
      <c r="H10" s="75">
        <f t="shared" si="0"/>
        <v>26821.919999999998</v>
      </c>
      <c r="I10" s="46">
        <f t="shared" si="1"/>
        <v>0.22680466768138</v>
      </c>
      <c r="J10" s="14"/>
      <c r="K10" s="14"/>
      <c r="L10" s="14"/>
      <c r="M10" s="14"/>
      <c r="N10" s="14"/>
    </row>
    <row r="11" spans="1:14" ht="57">
      <c r="A11" s="12" t="s">
        <v>43</v>
      </c>
      <c r="B11" s="13" t="s">
        <v>44</v>
      </c>
      <c r="C11" s="13" t="s">
        <v>45</v>
      </c>
      <c r="D11" s="14">
        <v>4</v>
      </c>
      <c r="E11" s="15" t="s">
        <v>236</v>
      </c>
      <c r="F11" s="68">
        <v>4</v>
      </c>
      <c r="G11" s="14">
        <v>46.8</v>
      </c>
      <c r="H11" s="14">
        <f t="shared" si="0"/>
        <v>748.8</v>
      </c>
      <c r="I11" s="47">
        <f t="shared" si="1"/>
        <v>6.3318112633181127E-3</v>
      </c>
      <c r="J11" s="14"/>
      <c r="K11" s="14"/>
      <c r="L11" s="14"/>
      <c r="M11" s="14"/>
      <c r="N11" s="14"/>
    </row>
    <row r="12" spans="1:14" ht="34.5">
      <c r="A12" s="12" t="s">
        <v>46</v>
      </c>
      <c r="B12" s="13" t="s">
        <v>47</v>
      </c>
      <c r="C12" s="13" t="s">
        <v>33</v>
      </c>
      <c r="D12" s="14">
        <v>60</v>
      </c>
      <c r="E12" s="15" t="s">
        <v>237</v>
      </c>
      <c r="F12" s="68">
        <v>12</v>
      </c>
      <c r="G12" s="14">
        <v>2.21</v>
      </c>
      <c r="H12" s="14">
        <f t="shared" si="0"/>
        <v>1591.2</v>
      </c>
      <c r="I12" s="47">
        <f t="shared" si="1"/>
        <v>1.3455098934550989E-2</v>
      </c>
      <c r="J12" s="14"/>
      <c r="K12" s="14"/>
      <c r="L12" s="14"/>
      <c r="M12" s="14"/>
      <c r="N12" s="14"/>
    </row>
    <row r="13" spans="1:14" ht="57">
      <c r="A13" s="12" t="s">
        <v>48</v>
      </c>
      <c r="B13" s="13" t="s">
        <v>49</v>
      </c>
      <c r="C13" s="13" t="s">
        <v>33</v>
      </c>
      <c r="D13" s="14">
        <v>95</v>
      </c>
      <c r="E13" s="15" t="s">
        <v>237</v>
      </c>
      <c r="F13" s="68">
        <v>20</v>
      </c>
      <c r="G13" s="14">
        <v>0.2</v>
      </c>
      <c r="H13" s="14">
        <f t="shared" si="0"/>
        <v>380</v>
      </c>
      <c r="I13" s="47">
        <f t="shared" si="1"/>
        <v>3.2132589210214779E-3</v>
      </c>
      <c r="J13" s="14"/>
      <c r="K13" s="14"/>
      <c r="L13" s="14"/>
      <c r="M13" s="14"/>
      <c r="N13" s="14"/>
    </row>
    <row r="14" spans="1:14" ht="79.5">
      <c r="A14" s="12" t="s">
        <v>50</v>
      </c>
      <c r="B14" s="13" t="s">
        <v>51</v>
      </c>
      <c r="C14" s="13" t="s">
        <v>45</v>
      </c>
      <c r="D14" s="14">
        <v>1.6</v>
      </c>
      <c r="E14" s="15" t="s">
        <v>251</v>
      </c>
      <c r="F14" s="68">
        <v>20</v>
      </c>
      <c r="G14" s="14">
        <v>63.6</v>
      </c>
      <c r="H14" s="14">
        <f t="shared" si="0"/>
        <v>2035.2</v>
      </c>
      <c r="I14" s="47">
        <f t="shared" si="1"/>
        <v>1.7209538305428717E-2</v>
      </c>
      <c r="J14" s="14"/>
      <c r="K14" s="14"/>
      <c r="L14" s="14"/>
      <c r="M14" s="14"/>
      <c r="N14" s="14"/>
    </row>
    <row r="15" spans="1:14" ht="57">
      <c r="A15" s="12" t="s">
        <v>52</v>
      </c>
      <c r="B15" s="13" t="s">
        <v>53</v>
      </c>
      <c r="C15" s="13" t="s">
        <v>54</v>
      </c>
      <c r="D15" s="14">
        <v>95</v>
      </c>
      <c r="E15" s="15" t="s">
        <v>251</v>
      </c>
      <c r="F15" s="68">
        <v>20</v>
      </c>
      <c r="G15" s="14">
        <v>0.17</v>
      </c>
      <c r="H15" s="14">
        <f t="shared" si="0"/>
        <v>323.00000000000006</v>
      </c>
      <c r="I15" s="47">
        <f t="shared" si="1"/>
        <v>2.731270082868257E-3</v>
      </c>
      <c r="J15" s="14"/>
      <c r="K15" s="14"/>
      <c r="L15" s="14"/>
      <c r="M15" s="14"/>
      <c r="N15" s="14"/>
    </row>
    <row r="16" spans="1:14" ht="15" customHeight="1">
      <c r="A16" s="12" t="s">
        <v>55</v>
      </c>
      <c r="B16" s="13" t="s">
        <v>56</v>
      </c>
      <c r="C16" s="13" t="s">
        <v>54</v>
      </c>
      <c r="D16" s="14">
        <v>95</v>
      </c>
      <c r="E16" s="15" t="s">
        <v>246</v>
      </c>
      <c r="F16" s="68">
        <v>10</v>
      </c>
      <c r="G16" s="14">
        <v>2.59</v>
      </c>
      <c r="H16" s="14">
        <f t="shared" si="0"/>
        <v>2460.5</v>
      </c>
      <c r="I16" s="16">
        <f t="shared" si="1"/>
        <v>2.0805851513614072E-2</v>
      </c>
      <c r="J16" s="14"/>
      <c r="K16" s="14"/>
      <c r="L16" s="14"/>
      <c r="M16" s="14"/>
      <c r="N16" s="14"/>
    </row>
    <row r="17" spans="1:26" ht="34.5">
      <c r="A17" s="54" t="s">
        <v>57</v>
      </c>
      <c r="B17" s="55" t="s">
        <v>58</v>
      </c>
      <c r="C17" s="55" t="s">
        <v>54</v>
      </c>
      <c r="D17" s="56">
        <v>95</v>
      </c>
      <c r="E17" s="57" t="s">
        <v>252</v>
      </c>
      <c r="F17" s="71">
        <v>5</v>
      </c>
      <c r="G17" s="56">
        <v>5.14</v>
      </c>
      <c r="H17" s="56">
        <f t="shared" si="0"/>
        <v>2441.5</v>
      </c>
      <c r="I17" s="58">
        <f t="shared" si="1"/>
        <v>2.0645188567562998E-2</v>
      </c>
      <c r="J17" s="56"/>
      <c r="K17" s="56"/>
      <c r="L17" s="56"/>
      <c r="M17" s="56"/>
      <c r="N17" s="56"/>
    </row>
    <row r="18" spans="1:26" s="12" customFormat="1" ht="34.5">
      <c r="B18" s="13" t="s">
        <v>253</v>
      </c>
      <c r="C18" s="13"/>
      <c r="D18" s="14"/>
      <c r="E18" s="15"/>
      <c r="F18" s="68"/>
      <c r="G18" s="14"/>
      <c r="H18" s="14"/>
      <c r="I18" s="16"/>
      <c r="J18" s="14"/>
      <c r="K18" s="14"/>
      <c r="L18" s="14"/>
      <c r="M18" s="14"/>
      <c r="N18" s="16">
        <f>2690*I6</f>
        <v>1255.3745499746321</v>
      </c>
    </row>
    <row r="19" spans="1:26">
      <c r="A19" s="59" t="s">
        <v>59</v>
      </c>
      <c r="B19" s="186" t="s">
        <v>60</v>
      </c>
      <c r="C19" s="187"/>
      <c r="D19" s="187"/>
      <c r="E19" s="187"/>
      <c r="F19" s="187"/>
      <c r="G19" s="187"/>
      <c r="H19" s="188"/>
      <c r="I19" s="60">
        <f>I20+I21+I23+I24+I25+I26+I27+I28+I29+I30+I31+I32+I22+I33</f>
        <v>0.34146530356840854</v>
      </c>
      <c r="J19" s="61">
        <v>9000</v>
      </c>
      <c r="K19" s="61">
        <f>I19*J19</f>
        <v>3073.1877321156767</v>
      </c>
      <c r="L19" s="61">
        <f>K19*0.6</f>
        <v>1843.9126392694059</v>
      </c>
      <c r="M19" s="61">
        <f>K19*0.309</f>
        <v>949.6150092237441</v>
      </c>
      <c r="N19" s="61">
        <f>K19+M19+L19+N34</f>
        <v>6118.6826281119547</v>
      </c>
    </row>
    <row r="20" spans="1:26" s="12" customFormat="1" ht="90.75">
      <c r="A20" s="12" t="s">
        <v>61</v>
      </c>
      <c r="B20" s="13" t="s">
        <v>62</v>
      </c>
      <c r="C20" s="13" t="s">
        <v>63</v>
      </c>
      <c r="D20" s="14">
        <v>174.6</v>
      </c>
      <c r="E20" s="15" t="s">
        <v>251</v>
      </c>
      <c r="F20" s="68">
        <v>120</v>
      </c>
      <c r="G20" s="14">
        <v>0.59</v>
      </c>
      <c r="H20" s="14">
        <f t="shared" ref="H20:H26" si="2">G20*F20*D20</f>
        <v>12361.679999999998</v>
      </c>
      <c r="I20" s="16">
        <f t="shared" ref="I20:I26" si="3">H20/(1971*60)</f>
        <v>0.10452968036529679</v>
      </c>
      <c r="J20" s="17"/>
      <c r="K20" s="17"/>
      <c r="L20" s="17"/>
      <c r="M20" s="17"/>
      <c r="N20" s="17"/>
      <c r="O20"/>
      <c r="P20"/>
      <c r="Q20"/>
      <c r="R20"/>
      <c r="S20"/>
      <c r="T20"/>
      <c r="U20"/>
      <c r="V20"/>
      <c r="W20"/>
      <c r="X20"/>
      <c r="Y20"/>
      <c r="Z20"/>
    </row>
    <row r="21" spans="1:26" ht="90.75">
      <c r="A21" s="12" t="s">
        <v>64</v>
      </c>
      <c r="B21" s="13" t="s">
        <v>65</v>
      </c>
      <c r="C21" s="13" t="s">
        <v>63</v>
      </c>
      <c r="D21" s="14">
        <v>116.4</v>
      </c>
      <c r="E21" s="15" t="s">
        <v>235</v>
      </c>
      <c r="F21" s="68">
        <v>50</v>
      </c>
      <c r="G21" s="14">
        <v>0.45</v>
      </c>
      <c r="H21" s="14">
        <f t="shared" si="2"/>
        <v>2619</v>
      </c>
      <c r="I21" s="16">
        <f t="shared" si="3"/>
        <v>2.2146118721461189E-2</v>
      </c>
      <c r="J21" s="17"/>
      <c r="K21" s="17"/>
      <c r="L21" s="17"/>
      <c r="M21" s="17"/>
      <c r="N21" s="17"/>
    </row>
    <row r="22" spans="1:26" s="12" customFormat="1" ht="102">
      <c r="A22" s="12" t="s">
        <v>66</v>
      </c>
      <c r="B22" s="13" t="s">
        <v>67</v>
      </c>
      <c r="C22" s="13" t="s">
        <v>68</v>
      </c>
      <c r="D22" s="14">
        <v>0</v>
      </c>
      <c r="E22" s="15" t="s">
        <v>34</v>
      </c>
      <c r="F22" s="68">
        <v>220</v>
      </c>
      <c r="G22" s="14">
        <v>0.63500000000000001</v>
      </c>
      <c r="H22" s="14">
        <f t="shared" si="2"/>
        <v>0</v>
      </c>
      <c r="I22" s="47">
        <f t="shared" si="3"/>
        <v>0</v>
      </c>
      <c r="J22" s="17"/>
      <c r="K22" s="17"/>
      <c r="L22" s="17"/>
      <c r="M22" s="17"/>
      <c r="N22" s="17"/>
      <c r="O22"/>
      <c r="P22"/>
      <c r="Q22"/>
      <c r="R22"/>
      <c r="S22"/>
      <c r="T22"/>
      <c r="U22"/>
      <c r="V22"/>
      <c r="W22"/>
      <c r="X22"/>
      <c r="Y22"/>
      <c r="Z22"/>
    </row>
    <row r="23" spans="1:26" ht="79.5">
      <c r="A23" s="12" t="s">
        <v>69</v>
      </c>
      <c r="B23" s="13" t="s">
        <v>70</v>
      </c>
      <c r="C23" s="13" t="s">
        <v>63</v>
      </c>
      <c r="D23" s="14">
        <v>174.6</v>
      </c>
      <c r="E23" s="15" t="s">
        <v>271</v>
      </c>
      <c r="F23" s="68">
        <v>22</v>
      </c>
      <c r="G23" s="14">
        <v>1.35</v>
      </c>
      <c r="H23" s="14">
        <f t="shared" si="2"/>
        <v>5185.62</v>
      </c>
      <c r="I23" s="16">
        <f t="shared" si="3"/>
        <v>4.3849315068493148E-2</v>
      </c>
      <c r="J23" s="17"/>
      <c r="K23" s="17"/>
      <c r="L23" s="17"/>
      <c r="M23" s="17"/>
      <c r="N23" s="17"/>
    </row>
    <row r="24" spans="1:26" s="12" customFormat="1" ht="79.5">
      <c r="A24" s="12" t="s">
        <v>72</v>
      </c>
      <c r="B24" s="13" t="s">
        <v>73</v>
      </c>
      <c r="C24" s="13" t="s">
        <v>63</v>
      </c>
      <c r="D24" s="14">
        <v>116.4</v>
      </c>
      <c r="E24" s="15" t="s">
        <v>71</v>
      </c>
      <c r="F24" s="68">
        <v>20</v>
      </c>
      <c r="G24" s="14">
        <v>1.0900000000000001</v>
      </c>
      <c r="H24" s="14">
        <f t="shared" si="2"/>
        <v>2537.52</v>
      </c>
      <c r="I24" s="16">
        <f t="shared" si="3"/>
        <v>2.1457128361237952E-2</v>
      </c>
      <c r="J24" s="17"/>
      <c r="K24" s="17"/>
      <c r="L24" s="17"/>
      <c r="M24" s="17"/>
      <c r="N24" s="17"/>
      <c r="O24"/>
      <c r="P24"/>
      <c r="Q24"/>
      <c r="R24"/>
      <c r="S24"/>
      <c r="T24"/>
      <c r="U24"/>
      <c r="V24"/>
      <c r="W24"/>
      <c r="X24"/>
      <c r="Y24"/>
      <c r="Z24"/>
    </row>
    <row r="25" spans="1:26" ht="57">
      <c r="A25" s="12" t="s">
        <v>74</v>
      </c>
      <c r="B25" s="13" t="s">
        <v>75</v>
      </c>
      <c r="C25" s="13" t="s">
        <v>247</v>
      </c>
      <c r="D25" s="14">
        <v>32.479999999999997</v>
      </c>
      <c r="E25" s="15" t="s">
        <v>269</v>
      </c>
      <c r="F25" s="68">
        <v>1</v>
      </c>
      <c r="G25" s="14">
        <v>2.9</v>
      </c>
      <c r="H25" s="14">
        <f t="shared" si="2"/>
        <v>94.191999999999993</v>
      </c>
      <c r="I25" s="47">
        <f t="shared" si="3"/>
        <v>7.9648232707593431E-4</v>
      </c>
      <c r="J25" s="17"/>
      <c r="K25" s="17"/>
      <c r="L25" s="17"/>
      <c r="M25" s="17"/>
      <c r="N25" s="17"/>
    </row>
    <row r="26" spans="1:26" s="12" customFormat="1" ht="15" customHeight="1">
      <c r="A26" s="12" t="s">
        <v>77</v>
      </c>
      <c r="B26" s="13" t="s">
        <v>78</v>
      </c>
      <c r="C26" s="13" t="s">
        <v>79</v>
      </c>
      <c r="D26" s="14">
        <v>291</v>
      </c>
      <c r="E26" s="15" t="s">
        <v>76</v>
      </c>
      <c r="F26" s="68">
        <v>1</v>
      </c>
      <c r="G26" s="14">
        <v>0.63</v>
      </c>
      <c r="H26" s="14">
        <f t="shared" si="2"/>
        <v>183.33</v>
      </c>
      <c r="I26" s="16">
        <f t="shared" si="3"/>
        <v>1.5502283105022832E-3</v>
      </c>
      <c r="J26" s="17"/>
      <c r="K26" s="17"/>
      <c r="L26" s="17"/>
      <c r="M26" s="17"/>
      <c r="N26" s="17"/>
      <c r="O26"/>
      <c r="P26"/>
      <c r="Q26"/>
      <c r="R26"/>
      <c r="S26"/>
      <c r="T26"/>
      <c r="U26"/>
      <c r="V26"/>
      <c r="W26"/>
      <c r="X26"/>
      <c r="Y26"/>
      <c r="Z26"/>
    </row>
    <row r="27" spans="1:26" ht="57">
      <c r="A27" s="12" t="s">
        <v>80</v>
      </c>
      <c r="B27" s="13" t="s">
        <v>81</v>
      </c>
      <c r="C27" s="13"/>
      <c r="D27" s="14"/>
      <c r="E27" s="15"/>
      <c r="F27" s="68"/>
      <c r="G27" s="14"/>
      <c r="H27" s="14"/>
      <c r="I27" s="16"/>
      <c r="J27" s="17"/>
      <c r="K27" s="17"/>
      <c r="L27" s="17"/>
      <c r="M27" s="17"/>
      <c r="N27" s="17"/>
    </row>
    <row r="28" spans="1:26" s="12" customFormat="1" ht="15" customHeight="1">
      <c r="B28" s="13" t="s">
        <v>238</v>
      </c>
      <c r="C28" s="13" t="s">
        <v>79</v>
      </c>
      <c r="D28" s="14">
        <v>485.1</v>
      </c>
      <c r="E28" s="15" t="s">
        <v>269</v>
      </c>
      <c r="F28" s="68">
        <v>2</v>
      </c>
      <c r="G28" s="14">
        <v>0.91</v>
      </c>
      <c r="H28" s="14">
        <f t="shared" ref="H28:H33" si="4">G28*F28*D28</f>
        <v>882.88200000000006</v>
      </c>
      <c r="I28" s="16">
        <f t="shared" ref="I28:I33" si="5">H28/(1971*60)</f>
        <v>7.4656012176560127E-3</v>
      </c>
      <c r="J28" s="17"/>
      <c r="K28" s="17"/>
      <c r="L28" s="17"/>
      <c r="M28" s="17"/>
      <c r="N28" s="17"/>
      <c r="O28"/>
      <c r="P28"/>
      <c r="Q28"/>
      <c r="R28"/>
      <c r="S28"/>
      <c r="T28"/>
      <c r="U28"/>
      <c r="V28"/>
      <c r="W28"/>
      <c r="X28"/>
      <c r="Y28"/>
      <c r="Z28"/>
    </row>
    <row r="29" spans="1:26">
      <c r="A29" s="12"/>
      <c r="B29" s="13" t="s">
        <v>82</v>
      </c>
      <c r="C29" s="13" t="s">
        <v>79</v>
      </c>
      <c r="D29" s="14">
        <v>20.16</v>
      </c>
      <c r="E29" s="15" t="s">
        <v>269</v>
      </c>
      <c r="F29" s="68">
        <v>2</v>
      </c>
      <c r="G29" s="14">
        <v>1.37</v>
      </c>
      <c r="H29" s="14">
        <f t="shared" si="4"/>
        <v>55.238400000000006</v>
      </c>
      <c r="I29" s="47">
        <f t="shared" si="5"/>
        <v>4.670928462709285E-4</v>
      </c>
      <c r="J29" s="17"/>
      <c r="K29" s="17"/>
      <c r="L29" s="17"/>
      <c r="M29" s="17"/>
      <c r="N29" s="17"/>
    </row>
    <row r="30" spans="1:26" ht="64.5" customHeight="1">
      <c r="A30" s="12"/>
      <c r="B30" s="13" t="s">
        <v>83</v>
      </c>
      <c r="C30" s="13" t="s">
        <v>79</v>
      </c>
      <c r="D30" s="14">
        <v>32.83</v>
      </c>
      <c r="E30" s="15" t="s">
        <v>71</v>
      </c>
      <c r="F30" s="68">
        <v>12</v>
      </c>
      <c r="G30" s="14">
        <v>1.0900000000000001</v>
      </c>
      <c r="H30" s="14">
        <f t="shared" si="4"/>
        <v>429.41640000000001</v>
      </c>
      <c r="I30" s="16">
        <f t="shared" si="5"/>
        <v>3.6311212582445461E-3</v>
      </c>
      <c r="J30" s="17"/>
      <c r="K30" s="17"/>
      <c r="L30" s="17"/>
      <c r="M30" s="17"/>
      <c r="N30" s="17"/>
    </row>
    <row r="31" spans="1:26" ht="45.75">
      <c r="A31" s="12"/>
      <c r="B31" s="13" t="s">
        <v>84</v>
      </c>
      <c r="C31" s="13" t="s">
        <v>79</v>
      </c>
      <c r="D31" s="14">
        <v>0</v>
      </c>
      <c r="E31" s="15" t="s">
        <v>269</v>
      </c>
      <c r="F31" s="68">
        <v>2</v>
      </c>
      <c r="G31" s="14">
        <v>1.71</v>
      </c>
      <c r="H31" s="14">
        <f t="shared" si="4"/>
        <v>0</v>
      </c>
      <c r="I31" s="47">
        <f t="shared" si="5"/>
        <v>0</v>
      </c>
      <c r="J31" s="17"/>
      <c r="K31" s="17"/>
      <c r="L31" s="17"/>
      <c r="M31" s="17"/>
      <c r="N31" s="17"/>
    </row>
    <row r="32" spans="1:26" ht="15" customHeight="1">
      <c r="A32" s="12"/>
      <c r="B32" s="13" t="s">
        <v>85</v>
      </c>
      <c r="C32" s="13" t="s">
        <v>79</v>
      </c>
      <c r="D32" s="14">
        <v>6.1</v>
      </c>
      <c r="E32" s="15" t="s">
        <v>269</v>
      </c>
      <c r="F32" s="68">
        <v>2</v>
      </c>
      <c r="G32" s="14">
        <v>0.64</v>
      </c>
      <c r="H32" s="14">
        <f t="shared" si="4"/>
        <v>7.8079999999999998</v>
      </c>
      <c r="I32" s="46">
        <f t="shared" si="5"/>
        <v>6.6024014882462372E-5</v>
      </c>
      <c r="J32" s="17"/>
      <c r="K32" s="17"/>
      <c r="L32" s="17"/>
      <c r="M32" s="17"/>
      <c r="N32" s="17"/>
    </row>
    <row r="33" spans="1:14" ht="23.25">
      <c r="A33" s="54"/>
      <c r="B33" s="62" t="s">
        <v>86</v>
      </c>
      <c r="C33" s="55" t="s">
        <v>240</v>
      </c>
      <c r="D33" s="63">
        <v>320.5</v>
      </c>
      <c r="E33" s="57" t="s">
        <v>76</v>
      </c>
      <c r="F33" s="71">
        <v>5</v>
      </c>
      <c r="G33" s="64">
        <v>10</v>
      </c>
      <c r="H33" s="64">
        <f t="shared" si="4"/>
        <v>16025</v>
      </c>
      <c r="I33" s="64">
        <f t="shared" si="5"/>
        <v>0.13550651107728734</v>
      </c>
      <c r="J33" s="64"/>
      <c r="K33" s="64"/>
      <c r="L33" s="64"/>
      <c r="M33" s="64"/>
      <c r="N33" s="64"/>
    </row>
    <row r="34" spans="1:14" s="12" customFormat="1" ht="34.5">
      <c r="B34" s="13" t="s">
        <v>253</v>
      </c>
      <c r="C34" s="13"/>
      <c r="D34" s="14"/>
      <c r="E34" s="15"/>
      <c r="F34" s="68"/>
      <c r="G34" s="17"/>
      <c r="H34" s="17"/>
      <c r="I34" s="17"/>
      <c r="J34" s="17"/>
      <c r="K34" s="17"/>
      <c r="L34" s="17"/>
      <c r="M34" s="17"/>
      <c r="N34" s="19">
        <f>737.9*I19</f>
        <v>251.96724750312865</v>
      </c>
    </row>
    <row r="35" spans="1:14" ht="75" customHeight="1">
      <c r="A35" s="65" t="s">
        <v>87</v>
      </c>
      <c r="B35" s="186" t="s">
        <v>88</v>
      </c>
      <c r="C35" s="187"/>
      <c r="D35" s="187"/>
      <c r="E35" s="187"/>
      <c r="F35" s="187"/>
      <c r="G35" s="187"/>
      <c r="H35" s="188"/>
      <c r="I35" s="60">
        <f>I36+I37+I38+I39</f>
        <v>0</v>
      </c>
      <c r="J35" s="61">
        <v>9000</v>
      </c>
      <c r="K35" s="61">
        <f>I35*J35</f>
        <v>0</v>
      </c>
      <c r="L35" s="61">
        <f>K35*0.1</f>
        <v>0</v>
      </c>
      <c r="M35" s="61">
        <f>K35*0.309</f>
        <v>0</v>
      </c>
      <c r="N35" s="61">
        <f>K35+M35+L35</f>
        <v>0</v>
      </c>
    </row>
    <row r="36" spans="1:14" ht="43.5" customHeight="1">
      <c r="A36" s="12" t="s">
        <v>89</v>
      </c>
      <c r="B36" s="13" t="s">
        <v>90</v>
      </c>
      <c r="C36" s="13" t="s">
        <v>91</v>
      </c>
      <c r="D36" s="14">
        <v>0</v>
      </c>
      <c r="E36" s="15" t="s">
        <v>71</v>
      </c>
      <c r="F36" s="68">
        <v>12</v>
      </c>
      <c r="G36" s="14">
        <v>2.69</v>
      </c>
      <c r="H36" s="14">
        <f>D36*F36*G36</f>
        <v>0</v>
      </c>
      <c r="I36" s="14">
        <f>H36/(1971*60)</f>
        <v>0</v>
      </c>
      <c r="J36" s="17"/>
      <c r="K36" s="17"/>
      <c r="L36" s="17"/>
      <c r="M36" s="17"/>
      <c r="N36" s="17"/>
    </row>
    <row r="37" spans="1:14" ht="34.5">
      <c r="A37" s="12" t="s">
        <v>89</v>
      </c>
      <c r="B37" s="13" t="s">
        <v>92</v>
      </c>
      <c r="C37" s="13" t="s">
        <v>93</v>
      </c>
      <c r="D37" s="14">
        <v>0</v>
      </c>
      <c r="E37" s="15" t="s">
        <v>34</v>
      </c>
      <c r="F37" s="68">
        <v>314</v>
      </c>
      <c r="G37" s="14">
        <v>35.9</v>
      </c>
      <c r="H37" s="14">
        <f>D37*F37*G37</f>
        <v>0</v>
      </c>
      <c r="I37" s="14">
        <f>H37/(1971*60)</f>
        <v>0</v>
      </c>
      <c r="J37" s="17"/>
      <c r="K37" s="17"/>
      <c r="L37" s="17"/>
      <c r="M37" s="17"/>
      <c r="N37" s="17"/>
    </row>
    <row r="38" spans="1:14" ht="34.5">
      <c r="A38" s="12" t="s">
        <v>94</v>
      </c>
      <c r="B38" s="13" t="s">
        <v>95</v>
      </c>
      <c r="C38" s="13" t="s">
        <v>96</v>
      </c>
      <c r="D38" s="14">
        <v>0</v>
      </c>
      <c r="E38" s="15" t="s">
        <v>71</v>
      </c>
      <c r="F38" s="68">
        <v>12</v>
      </c>
      <c r="G38" s="14">
        <v>2.2000000000000002</v>
      </c>
      <c r="H38" s="14">
        <f>D38*F38*G38</f>
        <v>0</v>
      </c>
      <c r="I38" s="14">
        <f>H38/(1971*60)</f>
        <v>0</v>
      </c>
      <c r="J38" s="17"/>
      <c r="K38" s="17"/>
      <c r="L38" s="17"/>
      <c r="M38" s="17"/>
      <c r="N38" s="17"/>
    </row>
    <row r="39" spans="1:14" ht="68.25">
      <c r="A39" s="12" t="s">
        <v>97</v>
      </c>
      <c r="B39" s="13" t="s">
        <v>98</v>
      </c>
      <c r="C39" s="20" t="s">
        <v>99</v>
      </c>
      <c r="D39" s="14">
        <v>0</v>
      </c>
      <c r="E39" s="15" t="s">
        <v>71</v>
      </c>
      <c r="F39" s="68">
        <v>12</v>
      </c>
      <c r="G39" s="14">
        <v>5.91</v>
      </c>
      <c r="H39" s="14">
        <f>D39*F39*G39</f>
        <v>0</v>
      </c>
      <c r="I39" s="14">
        <f>H39/(1971*60)</f>
        <v>0</v>
      </c>
      <c r="J39" s="17"/>
      <c r="K39" s="17"/>
      <c r="L39" s="17"/>
      <c r="M39" s="17"/>
      <c r="N39" s="17"/>
    </row>
    <row r="40" spans="1:14">
      <c r="A40" s="39" t="s">
        <v>100</v>
      </c>
      <c r="B40" s="183" t="s">
        <v>266</v>
      </c>
      <c r="C40" s="184"/>
      <c r="D40" s="184"/>
      <c r="E40" s="184"/>
      <c r="F40" s="184"/>
      <c r="G40" s="184"/>
      <c r="H40" s="185"/>
      <c r="I40" s="10">
        <f>SUM(I41:I88)</f>
        <v>0.3214798410282429</v>
      </c>
      <c r="J40" s="11">
        <v>19000</v>
      </c>
      <c r="K40" s="11">
        <f>J40*I40</f>
        <v>6108.116979536615</v>
      </c>
      <c r="L40" s="11">
        <f>K40*0.76</f>
        <v>4642.1689044478271</v>
      </c>
      <c r="M40" s="11">
        <f>K40*0.309</f>
        <v>1887.4081466768141</v>
      </c>
      <c r="N40" s="11">
        <f>K40+M40+L40+N89+N93+N96</f>
        <v>14275.100697327922</v>
      </c>
    </row>
    <row r="41" spans="1:14" ht="75.75" customHeight="1">
      <c r="A41" s="12" t="s">
        <v>101</v>
      </c>
      <c r="B41" s="13" t="s">
        <v>102</v>
      </c>
      <c r="C41" s="21" t="s">
        <v>103</v>
      </c>
      <c r="D41" s="17">
        <v>14.84</v>
      </c>
      <c r="E41" s="22" t="s">
        <v>76</v>
      </c>
      <c r="F41" s="23">
        <v>1</v>
      </c>
      <c r="G41" s="17">
        <v>7.2</v>
      </c>
      <c r="H41" s="17">
        <f t="shared" ref="H41:H88" si="6">G41*F41*D41</f>
        <v>106.848</v>
      </c>
      <c r="I41" s="19">
        <f t="shared" ref="I41:I88" si="7">H41/(1971*60)</f>
        <v>9.0350076103500759E-4</v>
      </c>
      <c r="J41" s="17"/>
      <c r="K41" s="17"/>
      <c r="L41" s="17"/>
      <c r="M41" s="17"/>
      <c r="N41" s="17"/>
    </row>
    <row r="42" spans="1:14" ht="57">
      <c r="A42" s="12" t="s">
        <v>104</v>
      </c>
      <c r="B42" s="13" t="s">
        <v>105</v>
      </c>
      <c r="C42" s="13" t="s">
        <v>103</v>
      </c>
      <c r="D42" s="17">
        <v>14.84</v>
      </c>
      <c r="E42" s="22" t="s">
        <v>76</v>
      </c>
      <c r="F42" s="23">
        <v>1</v>
      </c>
      <c r="G42" s="17">
        <v>290</v>
      </c>
      <c r="H42" s="17">
        <f t="shared" si="6"/>
        <v>4303.6000000000004</v>
      </c>
      <c r="I42" s="19">
        <f t="shared" si="7"/>
        <v>3.6391002875021145E-2</v>
      </c>
      <c r="J42" s="17">
        <v>19000</v>
      </c>
      <c r="K42" s="19">
        <f>I42*J42</f>
        <v>691.4290546254017</v>
      </c>
      <c r="L42" s="17"/>
      <c r="M42" s="17"/>
      <c r="N42" s="17"/>
    </row>
    <row r="43" spans="1:14" ht="34.5">
      <c r="A43" s="12" t="s">
        <v>106</v>
      </c>
      <c r="B43" s="13" t="s">
        <v>107</v>
      </c>
      <c r="C43" s="13" t="s">
        <v>108</v>
      </c>
      <c r="D43" s="17">
        <v>1.131</v>
      </c>
      <c r="E43" s="22" t="s">
        <v>76</v>
      </c>
      <c r="F43" s="23">
        <v>1</v>
      </c>
      <c r="G43" s="17">
        <v>180</v>
      </c>
      <c r="H43" s="17">
        <f t="shared" si="6"/>
        <v>203.58</v>
      </c>
      <c r="I43" s="19">
        <f t="shared" si="7"/>
        <v>1.721461187214612E-3</v>
      </c>
      <c r="J43" s="17"/>
      <c r="K43" s="17"/>
      <c r="L43" s="17"/>
      <c r="M43" s="17"/>
      <c r="N43" s="17"/>
    </row>
    <row r="44" spans="1:14" ht="68.25">
      <c r="A44" s="12" t="s">
        <v>109</v>
      </c>
      <c r="B44" s="13" t="s">
        <v>110</v>
      </c>
      <c r="C44" s="20" t="s">
        <v>111</v>
      </c>
      <c r="D44" s="17">
        <v>0.7</v>
      </c>
      <c r="E44" s="22" t="s">
        <v>76</v>
      </c>
      <c r="F44" s="23">
        <v>1</v>
      </c>
      <c r="G44" s="17">
        <v>1200</v>
      </c>
      <c r="H44" s="17">
        <f t="shared" si="6"/>
        <v>840</v>
      </c>
      <c r="I44" s="19">
        <f t="shared" si="7"/>
        <v>7.102993404363267E-3</v>
      </c>
      <c r="J44" s="17">
        <v>19000</v>
      </c>
      <c r="K44" s="19">
        <f>I44*J44</f>
        <v>134.95687468290208</v>
      </c>
      <c r="L44" s="17"/>
      <c r="M44" s="17"/>
      <c r="N44" s="17"/>
    </row>
    <row r="45" spans="1:14" ht="113.25">
      <c r="A45" s="12" t="s">
        <v>112</v>
      </c>
      <c r="B45" s="24" t="s">
        <v>113</v>
      </c>
      <c r="C45" s="70" t="s">
        <v>114</v>
      </c>
      <c r="D45" s="17">
        <v>32</v>
      </c>
      <c r="E45" s="22" t="s">
        <v>71</v>
      </c>
      <c r="F45" s="23">
        <v>12</v>
      </c>
      <c r="G45" s="17">
        <v>10</v>
      </c>
      <c r="H45" s="17">
        <f t="shared" si="6"/>
        <v>3840</v>
      </c>
      <c r="I45" s="19">
        <f t="shared" si="7"/>
        <v>3.2470826991374935E-2</v>
      </c>
      <c r="J45" s="17">
        <v>19000</v>
      </c>
      <c r="K45" s="19">
        <f>I45*J45</f>
        <v>616.94571283612379</v>
      </c>
      <c r="L45" s="17"/>
      <c r="M45" s="17"/>
      <c r="N45" s="17"/>
    </row>
    <row r="46" spans="1:14" ht="68.25">
      <c r="A46" s="12" t="s">
        <v>115</v>
      </c>
      <c r="B46" s="13" t="s">
        <v>116</v>
      </c>
      <c r="C46" s="13" t="s">
        <v>117</v>
      </c>
      <c r="D46" s="17">
        <v>15</v>
      </c>
      <c r="E46" s="22"/>
      <c r="F46" s="23">
        <v>1</v>
      </c>
      <c r="G46" s="17">
        <v>28.8</v>
      </c>
      <c r="H46" s="17">
        <f t="shared" si="6"/>
        <v>432</v>
      </c>
      <c r="I46" s="19">
        <f t="shared" si="7"/>
        <v>3.6529680365296802E-3</v>
      </c>
      <c r="J46" s="17"/>
      <c r="K46" s="17"/>
      <c r="L46" s="17"/>
      <c r="M46" s="17"/>
      <c r="N46" s="17"/>
    </row>
    <row r="47" spans="1:14">
      <c r="A47" s="12" t="s">
        <v>118</v>
      </c>
      <c r="B47" s="13" t="s">
        <v>119</v>
      </c>
      <c r="C47" s="13" t="s">
        <v>117</v>
      </c>
      <c r="D47" s="17">
        <v>9</v>
      </c>
      <c r="E47" s="22"/>
      <c r="F47" s="23">
        <v>1</v>
      </c>
      <c r="G47" s="17">
        <v>43.2</v>
      </c>
      <c r="H47" s="17">
        <f t="shared" si="6"/>
        <v>388.8</v>
      </c>
      <c r="I47" s="19">
        <f t="shared" si="7"/>
        <v>3.2876712328767125E-3</v>
      </c>
      <c r="J47" s="17"/>
      <c r="K47" s="17"/>
      <c r="L47" s="17"/>
      <c r="M47" s="17"/>
      <c r="N47" s="17"/>
    </row>
    <row r="48" spans="1:14" ht="45.75">
      <c r="A48" s="12" t="s">
        <v>120</v>
      </c>
      <c r="B48" s="13" t="s">
        <v>121</v>
      </c>
      <c r="C48" s="13" t="s">
        <v>122</v>
      </c>
      <c r="D48" s="17">
        <v>15</v>
      </c>
      <c r="E48" s="22"/>
      <c r="F48" s="23">
        <v>1</v>
      </c>
      <c r="G48" s="17">
        <v>15.6</v>
      </c>
      <c r="H48" s="17">
        <f t="shared" si="6"/>
        <v>234</v>
      </c>
      <c r="I48" s="19">
        <f t="shared" si="7"/>
        <v>1.9786910197869103E-3</v>
      </c>
      <c r="J48" s="17"/>
      <c r="K48" s="17"/>
      <c r="L48" s="17"/>
      <c r="M48" s="17"/>
      <c r="N48" s="17"/>
    </row>
    <row r="49" spans="1:14" ht="68.25">
      <c r="A49" s="12" t="s">
        <v>123</v>
      </c>
      <c r="B49" s="13" t="s">
        <v>267</v>
      </c>
      <c r="C49" s="13" t="s">
        <v>124</v>
      </c>
      <c r="D49" s="17">
        <v>20</v>
      </c>
      <c r="E49" s="22"/>
      <c r="F49" s="23">
        <v>1</v>
      </c>
      <c r="G49" s="17">
        <v>18.600000000000001</v>
      </c>
      <c r="H49" s="17">
        <f t="shared" si="6"/>
        <v>372</v>
      </c>
      <c r="I49" s="19">
        <f t="shared" si="7"/>
        <v>3.1456113647894469E-3</v>
      </c>
      <c r="J49" s="17"/>
      <c r="K49" s="17"/>
      <c r="L49" s="17"/>
      <c r="M49" s="17"/>
      <c r="N49" s="17"/>
    </row>
    <row r="50" spans="1:14" ht="68.25">
      <c r="A50" s="12" t="s">
        <v>125</v>
      </c>
      <c r="B50" s="13" t="s">
        <v>126</v>
      </c>
      <c r="C50" s="13" t="s">
        <v>127</v>
      </c>
      <c r="D50" s="17">
        <v>19</v>
      </c>
      <c r="E50" s="22"/>
      <c r="F50" s="23">
        <v>1</v>
      </c>
      <c r="G50" s="17">
        <v>33.6</v>
      </c>
      <c r="H50" s="17">
        <f t="shared" si="6"/>
        <v>638.4</v>
      </c>
      <c r="I50" s="19">
        <f t="shared" si="7"/>
        <v>5.3982749873160828E-3</v>
      </c>
      <c r="J50" s="17">
        <v>19000</v>
      </c>
      <c r="K50" s="19">
        <f>I50*J50</f>
        <v>102.56722475900557</v>
      </c>
      <c r="L50" s="17"/>
      <c r="M50" s="17"/>
      <c r="N50" s="17"/>
    </row>
    <row r="51" spans="1:14" ht="90.75">
      <c r="A51" s="12" t="s">
        <v>128</v>
      </c>
      <c r="B51" s="13" t="s">
        <v>129</v>
      </c>
      <c r="C51" s="13" t="s">
        <v>130</v>
      </c>
      <c r="D51" s="17">
        <v>14</v>
      </c>
      <c r="E51" s="22"/>
      <c r="F51" s="23">
        <v>1</v>
      </c>
      <c r="G51" s="17">
        <v>11.4</v>
      </c>
      <c r="H51" s="17">
        <f t="shared" si="6"/>
        <v>159.6</v>
      </c>
      <c r="I51" s="19">
        <f t="shared" si="7"/>
        <v>1.3495687468290207E-3</v>
      </c>
      <c r="J51" s="17"/>
      <c r="K51" s="17"/>
      <c r="L51" s="17"/>
      <c r="M51" s="17"/>
      <c r="N51" s="17"/>
    </row>
    <row r="52" spans="1:14" ht="45.75">
      <c r="A52" s="12" t="s">
        <v>131</v>
      </c>
      <c r="B52" s="13" t="s">
        <v>132</v>
      </c>
      <c r="C52" s="13" t="s">
        <v>117</v>
      </c>
      <c r="D52" s="17">
        <v>15</v>
      </c>
      <c r="E52" s="22"/>
      <c r="F52" s="23">
        <v>1</v>
      </c>
      <c r="G52" s="17">
        <v>30</v>
      </c>
      <c r="H52" s="17">
        <f t="shared" si="6"/>
        <v>450</v>
      </c>
      <c r="I52" s="19">
        <f t="shared" si="7"/>
        <v>3.8051750380517502E-3</v>
      </c>
      <c r="J52" s="17"/>
      <c r="K52" s="17"/>
      <c r="L52" s="17"/>
      <c r="M52" s="17"/>
      <c r="N52" s="17"/>
    </row>
    <row r="53" spans="1:14" ht="57">
      <c r="A53" s="12" t="s">
        <v>133</v>
      </c>
      <c r="B53" s="24" t="s">
        <v>134</v>
      </c>
      <c r="C53" s="24" t="s">
        <v>135</v>
      </c>
      <c r="D53" s="17">
        <v>3.2050000000000001</v>
      </c>
      <c r="E53" s="22"/>
      <c r="F53" s="23">
        <v>1</v>
      </c>
      <c r="G53" s="17">
        <v>600</v>
      </c>
      <c r="H53" s="17">
        <f t="shared" si="6"/>
        <v>1923</v>
      </c>
      <c r="I53" s="19">
        <f t="shared" si="7"/>
        <v>1.6260781329274481E-2</v>
      </c>
      <c r="J53" s="17">
        <v>19000</v>
      </c>
      <c r="K53" s="19">
        <f>I53*J53</f>
        <v>308.95484525621515</v>
      </c>
      <c r="L53" s="17"/>
      <c r="M53" s="17"/>
      <c r="N53" s="17"/>
    </row>
    <row r="54" spans="1:14" ht="68.25">
      <c r="A54" s="12" t="s">
        <v>136</v>
      </c>
      <c r="B54" s="13" t="s">
        <v>137</v>
      </c>
      <c r="C54" s="13" t="s">
        <v>117</v>
      </c>
      <c r="D54" s="17">
        <v>9</v>
      </c>
      <c r="E54" s="22"/>
      <c r="F54" s="23">
        <v>1</v>
      </c>
      <c r="G54" s="17">
        <v>10.8</v>
      </c>
      <c r="H54" s="17">
        <f t="shared" si="6"/>
        <v>97.2</v>
      </c>
      <c r="I54" s="19">
        <f t="shared" si="7"/>
        <v>8.2191780821917813E-4</v>
      </c>
      <c r="J54" s="17"/>
      <c r="K54" s="17"/>
      <c r="L54" s="17"/>
      <c r="M54" s="17"/>
      <c r="N54" s="17"/>
    </row>
    <row r="55" spans="1:14">
      <c r="A55" s="12"/>
      <c r="B55" s="13"/>
      <c r="C55" s="13"/>
      <c r="D55" s="17"/>
      <c r="E55" s="22"/>
      <c r="F55" s="23"/>
      <c r="G55" s="17"/>
      <c r="H55" s="17"/>
      <c r="I55" s="17"/>
      <c r="J55" s="18"/>
      <c r="K55" s="17"/>
      <c r="L55" s="17"/>
      <c r="M55" s="17"/>
      <c r="N55" s="17"/>
    </row>
    <row r="56" spans="1:14" ht="23.25">
      <c r="A56" s="12" t="s">
        <v>138</v>
      </c>
      <c r="B56" s="13" t="s">
        <v>139</v>
      </c>
      <c r="C56" s="13" t="s">
        <v>117</v>
      </c>
      <c r="D56" s="17">
        <v>35</v>
      </c>
      <c r="E56" s="22"/>
      <c r="F56" s="23">
        <v>1</v>
      </c>
      <c r="G56" s="17">
        <v>14.4</v>
      </c>
      <c r="H56" s="17">
        <f t="shared" si="6"/>
        <v>504</v>
      </c>
      <c r="I56" s="19">
        <f t="shared" si="7"/>
        <v>4.2617960426179604E-3</v>
      </c>
      <c r="J56" s="17"/>
      <c r="K56" s="17"/>
      <c r="L56" s="17"/>
      <c r="M56" s="17"/>
      <c r="N56" s="17"/>
    </row>
    <row r="57" spans="1:14" ht="34.5">
      <c r="A57" s="12" t="s">
        <v>140</v>
      </c>
      <c r="B57" s="13" t="s">
        <v>141</v>
      </c>
      <c r="C57" s="13" t="s">
        <v>142</v>
      </c>
      <c r="D57" s="17">
        <v>15</v>
      </c>
      <c r="E57" s="22"/>
      <c r="F57" s="23">
        <v>1</v>
      </c>
      <c r="G57" s="17">
        <v>7.8</v>
      </c>
      <c r="H57" s="17">
        <f t="shared" si="6"/>
        <v>117</v>
      </c>
      <c r="I57" s="19">
        <f t="shared" si="7"/>
        <v>9.8934550989345513E-4</v>
      </c>
      <c r="J57" s="17"/>
      <c r="K57" s="17"/>
      <c r="L57" s="17"/>
      <c r="M57" s="17"/>
      <c r="N57" s="17"/>
    </row>
    <row r="58" spans="1:14" ht="113.25">
      <c r="A58" s="12" t="s">
        <v>143</v>
      </c>
      <c r="B58" s="13" t="s">
        <v>144</v>
      </c>
      <c r="C58" s="13" t="s">
        <v>145</v>
      </c>
      <c r="D58" s="17">
        <v>30</v>
      </c>
      <c r="E58" s="22"/>
      <c r="F58" s="23">
        <v>1</v>
      </c>
      <c r="G58" s="17">
        <v>31.2</v>
      </c>
      <c r="H58" s="17">
        <f t="shared" si="6"/>
        <v>936</v>
      </c>
      <c r="I58" s="19">
        <f t="shared" si="7"/>
        <v>7.914764079147641E-3</v>
      </c>
      <c r="J58" s="17">
        <v>19000</v>
      </c>
      <c r="K58" s="19">
        <f>I58*J58</f>
        <v>150.38051750380518</v>
      </c>
      <c r="L58" s="17"/>
      <c r="M58" s="17"/>
      <c r="N58" s="17"/>
    </row>
    <row r="59" spans="1:14" ht="113.25">
      <c r="A59" s="12" t="s">
        <v>146</v>
      </c>
      <c r="B59" s="13" t="s">
        <v>147</v>
      </c>
      <c r="C59" s="13" t="s">
        <v>148</v>
      </c>
      <c r="D59" s="17">
        <v>15</v>
      </c>
      <c r="E59" s="22"/>
      <c r="F59" s="23">
        <v>1</v>
      </c>
      <c r="G59" s="17">
        <v>22.2</v>
      </c>
      <c r="H59" s="17">
        <f t="shared" si="6"/>
        <v>333</v>
      </c>
      <c r="I59" s="19">
        <f t="shared" si="7"/>
        <v>2.8158295281582955E-3</v>
      </c>
      <c r="J59" s="17"/>
      <c r="K59" s="17"/>
      <c r="L59" s="17"/>
      <c r="M59" s="17"/>
      <c r="N59" s="17"/>
    </row>
    <row r="60" spans="1:14">
      <c r="A60" s="12" t="s">
        <v>149</v>
      </c>
      <c r="B60" s="13" t="s">
        <v>150</v>
      </c>
      <c r="C60" s="13" t="s">
        <v>148</v>
      </c>
      <c r="D60" s="17">
        <v>7</v>
      </c>
      <c r="E60" s="22"/>
      <c r="F60" s="23">
        <v>1</v>
      </c>
      <c r="G60" s="17">
        <v>27</v>
      </c>
      <c r="H60" s="17">
        <f t="shared" si="6"/>
        <v>189</v>
      </c>
      <c r="I60" s="19">
        <f t="shared" si="7"/>
        <v>1.5981735159817352E-3</v>
      </c>
      <c r="J60" s="17"/>
      <c r="K60" s="17"/>
      <c r="L60" s="17"/>
      <c r="M60" s="17"/>
      <c r="N60" s="17"/>
    </row>
    <row r="61" spans="1:14">
      <c r="A61" s="12" t="s">
        <v>151</v>
      </c>
      <c r="B61" s="13" t="s">
        <v>152</v>
      </c>
      <c r="C61" s="13" t="s">
        <v>148</v>
      </c>
      <c r="D61" s="17">
        <v>5</v>
      </c>
      <c r="E61" s="22"/>
      <c r="F61" s="23">
        <v>1</v>
      </c>
      <c r="G61" s="17">
        <v>31.8</v>
      </c>
      <c r="H61" s="17">
        <f t="shared" si="6"/>
        <v>159</v>
      </c>
      <c r="I61" s="19">
        <f t="shared" si="7"/>
        <v>1.3444951801116186E-3</v>
      </c>
      <c r="J61" s="17"/>
      <c r="K61" s="17"/>
      <c r="L61" s="17"/>
      <c r="M61" s="17"/>
      <c r="N61" s="17"/>
    </row>
    <row r="62" spans="1:14" ht="57">
      <c r="A62" s="12" t="s">
        <v>153</v>
      </c>
      <c r="B62" s="13" t="s">
        <v>154</v>
      </c>
      <c r="C62" s="13" t="s">
        <v>155</v>
      </c>
      <c r="D62" s="17">
        <v>25</v>
      </c>
      <c r="E62" s="22"/>
      <c r="F62" s="23">
        <v>1</v>
      </c>
      <c r="G62" s="17">
        <v>5.7</v>
      </c>
      <c r="H62" s="17">
        <f t="shared" si="6"/>
        <v>142.5</v>
      </c>
      <c r="I62" s="19">
        <f t="shared" si="7"/>
        <v>1.2049720953830542E-3</v>
      </c>
      <c r="J62" s="17"/>
      <c r="K62" s="17"/>
      <c r="L62" s="17"/>
      <c r="M62" s="17"/>
      <c r="N62" s="17"/>
    </row>
    <row r="63" spans="1:14" ht="68.25">
      <c r="A63" s="12" t="s">
        <v>156</v>
      </c>
      <c r="B63" s="13" t="s">
        <v>157</v>
      </c>
      <c r="C63" s="13" t="s">
        <v>158</v>
      </c>
      <c r="D63" s="25">
        <v>10</v>
      </c>
      <c r="E63" s="22"/>
      <c r="F63" s="23">
        <v>1</v>
      </c>
      <c r="G63" s="17">
        <v>42</v>
      </c>
      <c r="H63" s="17">
        <f t="shared" si="6"/>
        <v>420</v>
      </c>
      <c r="I63" s="19">
        <f t="shared" si="7"/>
        <v>3.5514967021816335E-3</v>
      </c>
      <c r="J63" s="17"/>
      <c r="K63" s="17"/>
      <c r="L63" s="17"/>
      <c r="M63" s="17"/>
      <c r="N63" s="17"/>
    </row>
    <row r="64" spans="1:14" ht="113.25">
      <c r="A64" s="12" t="s">
        <v>159</v>
      </c>
      <c r="B64" s="13" t="s">
        <v>160</v>
      </c>
      <c r="C64" s="13" t="s">
        <v>161</v>
      </c>
      <c r="D64" s="25">
        <v>20</v>
      </c>
      <c r="E64" s="22"/>
      <c r="F64" s="23">
        <v>1</v>
      </c>
      <c r="G64" s="17">
        <v>3</v>
      </c>
      <c r="H64" s="17">
        <f t="shared" si="6"/>
        <v>60</v>
      </c>
      <c r="I64" s="19">
        <f t="shared" si="7"/>
        <v>5.0735667174023336E-4</v>
      </c>
      <c r="J64" s="17"/>
      <c r="K64" s="17"/>
      <c r="L64" s="17"/>
      <c r="M64" s="17"/>
      <c r="N64" s="17"/>
    </row>
    <row r="65" spans="1:14" ht="169.5">
      <c r="A65" s="12" t="s">
        <v>162</v>
      </c>
      <c r="B65" s="24" t="s">
        <v>163</v>
      </c>
      <c r="C65" s="24" t="s">
        <v>164</v>
      </c>
      <c r="D65" s="25">
        <v>0.2</v>
      </c>
      <c r="E65" s="22"/>
      <c r="F65" s="23">
        <v>1</v>
      </c>
      <c r="G65" s="17">
        <v>540</v>
      </c>
      <c r="H65" s="17">
        <f t="shared" si="6"/>
        <v>108</v>
      </c>
      <c r="I65" s="19">
        <f t="shared" si="7"/>
        <v>9.1324200913242006E-4</v>
      </c>
      <c r="J65" s="17"/>
      <c r="K65" s="17"/>
      <c r="L65" s="17"/>
      <c r="M65" s="17"/>
      <c r="N65" s="17"/>
    </row>
    <row r="66" spans="1:14" ht="57">
      <c r="A66" s="12" t="s">
        <v>165</v>
      </c>
      <c r="B66" s="13" t="s">
        <v>166</v>
      </c>
      <c r="C66" s="13" t="s">
        <v>167</v>
      </c>
      <c r="D66" s="25">
        <v>15</v>
      </c>
      <c r="E66" s="22"/>
      <c r="F66" s="23">
        <v>1</v>
      </c>
      <c r="G66" s="17">
        <v>100</v>
      </c>
      <c r="H66" s="17">
        <f t="shared" si="6"/>
        <v>1500</v>
      </c>
      <c r="I66" s="19">
        <f t="shared" si="7"/>
        <v>1.2683916793505834E-2</v>
      </c>
      <c r="J66" s="17">
        <v>19000</v>
      </c>
      <c r="K66" s="19">
        <f>I66*J66</f>
        <v>240.99441907661085</v>
      </c>
      <c r="L66" s="17"/>
      <c r="M66" s="17"/>
      <c r="N66" s="17"/>
    </row>
    <row r="67" spans="1:14">
      <c r="A67" s="12"/>
      <c r="B67" s="13">
        <v>20</v>
      </c>
      <c r="C67" s="13" t="s">
        <v>167</v>
      </c>
      <c r="D67" s="25">
        <v>9</v>
      </c>
      <c r="E67" s="22"/>
      <c r="F67" s="23">
        <v>1</v>
      </c>
      <c r="G67" s="17">
        <v>116</v>
      </c>
      <c r="H67" s="17">
        <f t="shared" si="6"/>
        <v>1044</v>
      </c>
      <c r="I67" s="19">
        <f t="shared" si="7"/>
        <v>8.8280060882800614E-3</v>
      </c>
      <c r="J67" s="17">
        <v>19000</v>
      </c>
      <c r="K67" s="19">
        <f>I67*J67</f>
        <v>167.73211567732116</v>
      </c>
      <c r="L67" s="17"/>
      <c r="M67" s="17"/>
      <c r="N67" s="17"/>
    </row>
    <row r="68" spans="1:14">
      <c r="A68" s="12"/>
      <c r="B68" s="13">
        <v>25</v>
      </c>
      <c r="C68" s="13" t="s">
        <v>167</v>
      </c>
      <c r="D68" s="25">
        <v>7</v>
      </c>
      <c r="E68" s="22"/>
      <c r="F68" s="23">
        <v>1</v>
      </c>
      <c r="G68" s="17">
        <v>132</v>
      </c>
      <c r="H68" s="17">
        <f t="shared" si="6"/>
        <v>924</v>
      </c>
      <c r="I68" s="19">
        <f t="shared" si="7"/>
        <v>7.8132927447995947E-3</v>
      </c>
      <c r="J68" s="17">
        <v>19000</v>
      </c>
      <c r="K68" s="19">
        <f>I68*J68</f>
        <v>148.4525621511923</v>
      </c>
      <c r="L68" s="17"/>
      <c r="M68" s="17"/>
      <c r="N68" s="17"/>
    </row>
    <row r="69" spans="1:14">
      <c r="A69" s="12"/>
      <c r="B69" s="13">
        <v>32</v>
      </c>
      <c r="C69" s="13" t="s">
        <v>167</v>
      </c>
      <c r="D69" s="25">
        <v>9</v>
      </c>
      <c r="E69" s="22"/>
      <c r="F69" s="23">
        <v>1</v>
      </c>
      <c r="G69" s="17">
        <v>138</v>
      </c>
      <c r="H69" s="17">
        <f t="shared" si="6"/>
        <v>1242</v>
      </c>
      <c r="I69" s="19">
        <f t="shared" si="7"/>
        <v>1.0502283105022832E-2</v>
      </c>
      <c r="J69" s="17">
        <v>19000</v>
      </c>
      <c r="K69" s="19">
        <f>I69*J69</f>
        <v>199.54337899543381</v>
      </c>
      <c r="L69" s="17"/>
      <c r="M69" s="17"/>
      <c r="N69" s="17"/>
    </row>
    <row r="70" spans="1:14">
      <c r="A70" s="12"/>
      <c r="B70" s="13">
        <v>50</v>
      </c>
      <c r="C70" s="13" t="s">
        <v>167</v>
      </c>
      <c r="D70" s="25">
        <v>4</v>
      </c>
      <c r="E70" s="22"/>
      <c r="F70" s="23">
        <v>1</v>
      </c>
      <c r="G70" s="17">
        <v>150</v>
      </c>
      <c r="H70" s="17">
        <f t="shared" si="6"/>
        <v>600</v>
      </c>
      <c r="I70" s="19">
        <f t="shared" si="7"/>
        <v>5.0735667174023336E-3</v>
      </c>
      <c r="J70" s="17">
        <v>19000</v>
      </c>
      <c r="K70" s="19">
        <f>I70*J70</f>
        <v>96.397767630644339</v>
      </c>
      <c r="L70" s="17"/>
      <c r="M70" s="17"/>
      <c r="N70" s="17"/>
    </row>
    <row r="71" spans="1:14" ht="57">
      <c r="A71" s="26" t="s">
        <v>168</v>
      </c>
      <c r="B71" s="13" t="s">
        <v>169</v>
      </c>
      <c r="C71" s="13" t="s">
        <v>170</v>
      </c>
      <c r="D71" s="25">
        <v>10</v>
      </c>
      <c r="E71" s="22"/>
      <c r="F71" s="23">
        <v>1</v>
      </c>
      <c r="G71" s="17">
        <v>34.799999999999997</v>
      </c>
      <c r="H71" s="17">
        <f t="shared" si="6"/>
        <v>348</v>
      </c>
      <c r="I71" s="19">
        <f t="shared" si="7"/>
        <v>2.9426686960933538E-3</v>
      </c>
      <c r="J71" s="17"/>
      <c r="K71" s="17"/>
      <c r="L71" s="17"/>
      <c r="M71" s="17"/>
      <c r="N71" s="17"/>
    </row>
    <row r="72" spans="1:14" ht="23.25">
      <c r="A72" s="26" t="s">
        <v>171</v>
      </c>
      <c r="B72" s="13" t="s">
        <v>172</v>
      </c>
      <c r="C72" s="13" t="s">
        <v>173</v>
      </c>
      <c r="D72" s="25">
        <v>15</v>
      </c>
      <c r="E72" s="22"/>
      <c r="F72" s="23">
        <v>1</v>
      </c>
      <c r="G72" s="17">
        <v>31.2</v>
      </c>
      <c r="H72" s="17">
        <f t="shared" si="6"/>
        <v>468</v>
      </c>
      <c r="I72" s="19">
        <f t="shared" si="7"/>
        <v>3.9573820395738205E-3</v>
      </c>
      <c r="J72" s="17"/>
      <c r="K72" s="17"/>
      <c r="L72" s="17"/>
      <c r="M72" s="17"/>
      <c r="N72" s="17"/>
    </row>
    <row r="73" spans="1:14" ht="79.5">
      <c r="A73" s="26" t="s">
        <v>174</v>
      </c>
      <c r="B73" s="13" t="s">
        <v>175</v>
      </c>
      <c r="C73" s="13" t="s">
        <v>170</v>
      </c>
      <c r="D73" s="25">
        <v>5</v>
      </c>
      <c r="E73" s="22"/>
      <c r="F73" s="23">
        <v>1</v>
      </c>
      <c r="G73" s="17">
        <v>66</v>
      </c>
      <c r="H73" s="17">
        <f t="shared" si="6"/>
        <v>330</v>
      </c>
      <c r="I73" s="19">
        <f t="shared" si="7"/>
        <v>2.7904616945712835E-3</v>
      </c>
      <c r="J73" s="17"/>
      <c r="K73" s="17"/>
      <c r="L73" s="17"/>
      <c r="M73" s="17"/>
      <c r="N73" s="17"/>
    </row>
    <row r="74" spans="1:14" ht="90.75">
      <c r="A74" s="26" t="s">
        <v>176</v>
      </c>
      <c r="B74" s="13" t="s">
        <v>177</v>
      </c>
      <c r="C74" s="13" t="s">
        <v>178</v>
      </c>
      <c r="D74" s="25">
        <v>15</v>
      </c>
      <c r="E74" s="22"/>
      <c r="F74" s="23">
        <v>1</v>
      </c>
      <c r="G74" s="17">
        <v>59.4</v>
      </c>
      <c r="H74" s="17">
        <f t="shared" si="6"/>
        <v>891</v>
      </c>
      <c r="I74" s="19">
        <f t="shared" si="7"/>
        <v>7.534246575342466E-3</v>
      </c>
      <c r="J74" s="17">
        <v>19000</v>
      </c>
      <c r="K74" s="19">
        <f>I74*J74</f>
        <v>143.15068493150685</v>
      </c>
      <c r="L74" s="17"/>
      <c r="M74" s="17"/>
      <c r="N74" s="17"/>
    </row>
    <row r="75" spans="1:14" ht="68.25">
      <c r="A75" s="26" t="s">
        <v>179</v>
      </c>
      <c r="B75" s="13" t="s">
        <v>180</v>
      </c>
      <c r="C75" s="13" t="s">
        <v>181</v>
      </c>
      <c r="D75" s="17">
        <v>20</v>
      </c>
      <c r="E75" s="22"/>
      <c r="F75" s="23">
        <v>1</v>
      </c>
      <c r="G75" s="17">
        <v>77.400000000000006</v>
      </c>
      <c r="H75" s="17">
        <f t="shared" si="6"/>
        <v>1548</v>
      </c>
      <c r="I75" s="19">
        <f t="shared" si="7"/>
        <v>1.3089802130898021E-2</v>
      </c>
      <c r="J75" s="17">
        <v>19000</v>
      </c>
      <c r="K75" s="19">
        <f>I75*J75</f>
        <v>248.70624048706239</v>
      </c>
      <c r="L75" s="17"/>
      <c r="M75" s="17"/>
      <c r="N75" s="17"/>
    </row>
    <row r="76" spans="1:14" ht="79.5">
      <c r="A76" s="26" t="s">
        <v>182</v>
      </c>
      <c r="B76" s="13" t="s">
        <v>183</v>
      </c>
      <c r="C76" s="13" t="s">
        <v>184</v>
      </c>
      <c r="D76" s="17">
        <v>121.89</v>
      </c>
      <c r="E76" s="22"/>
      <c r="F76" s="23">
        <v>1</v>
      </c>
      <c r="G76" s="17">
        <v>32.200000000000003</v>
      </c>
      <c r="H76" s="17">
        <f t="shared" si="6"/>
        <v>3924.8580000000002</v>
      </c>
      <c r="I76" s="19">
        <f t="shared" si="7"/>
        <v>3.3188381532217148E-2</v>
      </c>
      <c r="J76" s="17">
        <v>19000</v>
      </c>
      <c r="K76" s="19">
        <f>I76*J76</f>
        <v>630.57924911212581</v>
      </c>
      <c r="L76" s="17"/>
      <c r="M76" s="17"/>
      <c r="N76" s="17"/>
    </row>
    <row r="77" spans="1:14" ht="57">
      <c r="A77" s="26" t="s">
        <v>185</v>
      </c>
      <c r="B77" s="13" t="s">
        <v>186</v>
      </c>
      <c r="C77" s="13" t="s">
        <v>187</v>
      </c>
      <c r="D77" s="17">
        <v>14.84</v>
      </c>
      <c r="E77" s="22"/>
      <c r="F77" s="23">
        <v>1</v>
      </c>
      <c r="G77" s="17">
        <v>78</v>
      </c>
      <c r="H77" s="17">
        <f t="shared" si="6"/>
        <v>1157.52</v>
      </c>
      <c r="I77" s="19">
        <f t="shared" si="7"/>
        <v>9.7879249112125827E-3</v>
      </c>
      <c r="J77" s="17">
        <v>19000</v>
      </c>
      <c r="K77" s="19">
        <f>I77*J77</f>
        <v>185.97057331303907</v>
      </c>
      <c r="L77" s="17"/>
      <c r="M77" s="17"/>
      <c r="N77" s="17"/>
    </row>
    <row r="78" spans="1:14" ht="102">
      <c r="A78" s="26" t="s">
        <v>188</v>
      </c>
      <c r="B78" s="24" t="s">
        <v>189</v>
      </c>
      <c r="C78" s="20" t="s">
        <v>190</v>
      </c>
      <c r="D78" s="25">
        <v>2</v>
      </c>
      <c r="E78" s="22"/>
      <c r="F78" s="23">
        <v>1</v>
      </c>
      <c r="G78" s="17">
        <v>246</v>
      </c>
      <c r="H78" s="17">
        <f t="shared" si="6"/>
        <v>492</v>
      </c>
      <c r="I78" s="19">
        <f t="shared" si="7"/>
        <v>4.160324708269914E-3</v>
      </c>
      <c r="J78" s="17"/>
      <c r="K78" s="17"/>
      <c r="L78" s="17"/>
      <c r="M78" s="17"/>
      <c r="N78" s="17"/>
    </row>
    <row r="79" spans="1:14" ht="90.75">
      <c r="A79" s="26" t="s">
        <v>191</v>
      </c>
      <c r="B79" s="13" t="s">
        <v>192</v>
      </c>
      <c r="C79" s="13" t="s">
        <v>167</v>
      </c>
      <c r="D79" s="25">
        <v>10</v>
      </c>
      <c r="E79" s="22"/>
      <c r="F79" s="23">
        <v>1</v>
      </c>
      <c r="G79" s="17">
        <v>150</v>
      </c>
      <c r="H79" s="17">
        <f t="shared" si="6"/>
        <v>1500</v>
      </c>
      <c r="I79" s="19">
        <f t="shared" si="7"/>
        <v>1.2683916793505834E-2</v>
      </c>
      <c r="J79" s="17">
        <v>19000</v>
      </c>
      <c r="K79" s="19">
        <f>I79*J79</f>
        <v>240.99441907661085</v>
      </c>
      <c r="L79" s="17"/>
      <c r="M79" s="17"/>
      <c r="N79" s="17"/>
    </row>
    <row r="80" spans="1:14" ht="79.5">
      <c r="A80" s="26" t="s">
        <v>193</v>
      </c>
      <c r="B80" s="13" t="s">
        <v>194</v>
      </c>
      <c r="C80" s="13" t="s">
        <v>195</v>
      </c>
      <c r="D80" s="25">
        <v>6</v>
      </c>
      <c r="E80" s="22"/>
      <c r="F80" s="23">
        <v>1</v>
      </c>
      <c r="G80" s="17">
        <v>38.4</v>
      </c>
      <c r="H80" s="17">
        <f t="shared" si="6"/>
        <v>230.39999999999998</v>
      </c>
      <c r="I80" s="19">
        <f t="shared" si="7"/>
        <v>1.9482496194824961E-3</v>
      </c>
      <c r="J80" s="17"/>
      <c r="K80" s="17"/>
      <c r="L80" s="17"/>
      <c r="M80" s="17"/>
      <c r="N80" s="17"/>
    </row>
    <row r="81" spans="1:14" ht="68.25">
      <c r="A81" s="26" t="s">
        <v>196</v>
      </c>
      <c r="B81" s="13" t="s">
        <v>197</v>
      </c>
      <c r="C81" s="13" t="s">
        <v>198</v>
      </c>
      <c r="D81" s="25">
        <v>0</v>
      </c>
      <c r="E81" s="22"/>
      <c r="F81" s="23">
        <v>1</v>
      </c>
      <c r="G81" s="17">
        <v>18.600000000000001</v>
      </c>
      <c r="H81" s="17">
        <f t="shared" si="6"/>
        <v>0</v>
      </c>
      <c r="I81" s="17">
        <f t="shared" si="7"/>
        <v>0</v>
      </c>
      <c r="J81" s="17"/>
      <c r="K81" s="17"/>
      <c r="L81" s="17"/>
      <c r="M81" s="17"/>
      <c r="N81" s="17"/>
    </row>
    <row r="82" spans="1:14" ht="79.5">
      <c r="A82" s="26" t="s">
        <v>199</v>
      </c>
      <c r="B82" s="13" t="s">
        <v>200</v>
      </c>
      <c r="C82" s="13" t="s">
        <v>201</v>
      </c>
      <c r="D82" s="25">
        <v>7</v>
      </c>
      <c r="E82" s="22"/>
      <c r="F82" s="23">
        <v>1</v>
      </c>
      <c r="G82" s="17">
        <v>34.799999999999997</v>
      </c>
      <c r="H82" s="17">
        <f t="shared" si="6"/>
        <v>243.59999999999997</v>
      </c>
      <c r="I82" s="19">
        <f t="shared" si="7"/>
        <v>2.0598680872653471E-3</v>
      </c>
      <c r="J82" s="17"/>
      <c r="K82" s="17"/>
      <c r="L82" s="17"/>
      <c r="M82" s="17"/>
      <c r="N82" s="17"/>
    </row>
    <row r="83" spans="1:14" ht="135.75">
      <c r="A83" s="26" t="s">
        <v>202</v>
      </c>
      <c r="B83" s="13" t="s">
        <v>203</v>
      </c>
      <c r="C83" s="21" t="s">
        <v>145</v>
      </c>
      <c r="D83" s="25">
        <v>15</v>
      </c>
      <c r="E83" s="22"/>
      <c r="F83" s="23">
        <v>1</v>
      </c>
      <c r="G83" s="17">
        <v>12</v>
      </c>
      <c r="H83" s="17">
        <f t="shared" si="6"/>
        <v>180</v>
      </c>
      <c r="I83" s="19">
        <f t="shared" si="7"/>
        <v>1.5220700152207001E-3</v>
      </c>
      <c r="J83" s="17"/>
      <c r="K83" s="17"/>
      <c r="L83" s="17"/>
      <c r="M83" s="17"/>
      <c r="N83" s="17"/>
    </row>
    <row r="84" spans="1:14" ht="68.25">
      <c r="A84" s="26" t="s">
        <v>204</v>
      </c>
      <c r="B84" s="13" t="s">
        <v>205</v>
      </c>
      <c r="C84" s="13" t="s">
        <v>206</v>
      </c>
      <c r="D84" s="25">
        <v>10</v>
      </c>
      <c r="E84" s="22"/>
      <c r="F84" s="23">
        <v>1</v>
      </c>
      <c r="G84" s="17">
        <v>11.4</v>
      </c>
      <c r="H84" s="17">
        <f t="shared" si="6"/>
        <v>114</v>
      </c>
      <c r="I84" s="19">
        <f t="shared" si="7"/>
        <v>9.6397767630644344E-4</v>
      </c>
      <c r="J84" s="17"/>
      <c r="K84" s="17"/>
      <c r="L84" s="17"/>
      <c r="M84" s="17"/>
      <c r="N84" s="17"/>
    </row>
    <row r="85" spans="1:14" ht="34.5">
      <c r="A85" s="26" t="s">
        <v>207</v>
      </c>
      <c r="B85" s="13" t="s">
        <v>208</v>
      </c>
      <c r="C85" s="20" t="s">
        <v>209</v>
      </c>
      <c r="D85" s="25">
        <v>17</v>
      </c>
      <c r="E85" s="22"/>
      <c r="F85" s="23">
        <v>1</v>
      </c>
      <c r="G85" s="17">
        <v>4.5</v>
      </c>
      <c r="H85" s="17">
        <f t="shared" si="6"/>
        <v>76.5</v>
      </c>
      <c r="I85" s="19">
        <f t="shared" si="7"/>
        <v>6.4687975646879759E-4</v>
      </c>
      <c r="J85" s="17"/>
      <c r="K85" s="17"/>
      <c r="L85" s="17"/>
      <c r="M85" s="17"/>
      <c r="N85" s="17"/>
    </row>
    <row r="86" spans="1:14" ht="57">
      <c r="A86" s="26" t="s">
        <v>210</v>
      </c>
      <c r="B86" s="13" t="s">
        <v>211</v>
      </c>
      <c r="C86" s="21" t="s">
        <v>212</v>
      </c>
      <c r="D86" s="25">
        <v>18</v>
      </c>
      <c r="E86" s="22"/>
      <c r="F86" s="23">
        <v>1</v>
      </c>
      <c r="G86" s="17">
        <v>43.6</v>
      </c>
      <c r="H86" s="17">
        <f t="shared" si="6"/>
        <v>784.80000000000007</v>
      </c>
      <c r="I86" s="19">
        <f t="shared" si="7"/>
        <v>6.6362252663622534E-3</v>
      </c>
      <c r="J86" s="17">
        <v>19000</v>
      </c>
      <c r="K86" s="19">
        <f>I86*J86</f>
        <v>126.08828006088281</v>
      </c>
      <c r="L86" s="17"/>
      <c r="M86" s="17"/>
      <c r="N86" s="17"/>
    </row>
    <row r="87" spans="1:14" ht="34.5">
      <c r="A87" s="26" t="s">
        <v>213</v>
      </c>
      <c r="B87" s="13" t="s">
        <v>214</v>
      </c>
      <c r="C87" s="21" t="s">
        <v>215</v>
      </c>
      <c r="D87" s="25">
        <v>20</v>
      </c>
      <c r="E87" s="22"/>
      <c r="F87" s="23">
        <v>1</v>
      </c>
      <c r="G87" s="17">
        <v>164.4</v>
      </c>
      <c r="H87" s="17">
        <f t="shared" si="6"/>
        <v>3288</v>
      </c>
      <c r="I87" s="19">
        <f t="shared" si="7"/>
        <v>2.780314561136479E-2</v>
      </c>
      <c r="J87" s="17">
        <v>19000</v>
      </c>
      <c r="K87" s="19">
        <f>I87*J87</f>
        <v>528.25976661593097</v>
      </c>
      <c r="L87" s="17"/>
      <c r="M87" s="17"/>
      <c r="N87" s="17"/>
    </row>
    <row r="88" spans="1:14" ht="57">
      <c r="A88" s="26" t="s">
        <v>216</v>
      </c>
      <c r="B88" s="13" t="s">
        <v>217</v>
      </c>
      <c r="C88" s="21" t="s">
        <v>218</v>
      </c>
      <c r="D88" s="25">
        <v>10</v>
      </c>
      <c r="E88" s="22"/>
      <c r="F88" s="23">
        <v>1</v>
      </c>
      <c r="G88" s="17">
        <v>17.399999999999999</v>
      </c>
      <c r="H88" s="17">
        <f t="shared" si="6"/>
        <v>174</v>
      </c>
      <c r="I88" s="19">
        <f t="shared" si="7"/>
        <v>1.4713343480466769E-3</v>
      </c>
      <c r="J88" s="17"/>
      <c r="K88" s="17"/>
      <c r="L88" s="17"/>
      <c r="M88" s="17"/>
      <c r="N88" s="17"/>
    </row>
    <row r="89" spans="1:14" ht="102">
      <c r="A89" s="40" t="s">
        <v>219</v>
      </c>
      <c r="B89" s="13" t="s">
        <v>220</v>
      </c>
      <c r="C89" s="13" t="s">
        <v>221</v>
      </c>
      <c r="D89" s="18">
        <f>'[1]Волго-донская 44'!D9</f>
        <v>3205.8</v>
      </c>
      <c r="E89" s="22"/>
      <c r="F89" s="23">
        <v>1</v>
      </c>
      <c r="G89" s="17"/>
      <c r="H89" s="18"/>
      <c r="I89" s="17"/>
      <c r="J89" s="17"/>
      <c r="K89" s="17"/>
      <c r="L89" s="17"/>
      <c r="M89" s="17"/>
      <c r="N89" s="18">
        <f>D89*0.3</f>
        <v>961.74</v>
      </c>
    </row>
    <row r="90" spans="1:14" ht="60">
      <c r="A90" s="27"/>
      <c r="B90" s="27" t="s">
        <v>222</v>
      </c>
      <c r="C90" s="28" t="s">
        <v>241</v>
      </c>
      <c r="D90" s="28" t="s">
        <v>223</v>
      </c>
      <c r="E90" s="42"/>
      <c r="F90" s="29"/>
      <c r="G90" s="29"/>
      <c r="H90" s="29"/>
      <c r="I90" s="29"/>
      <c r="J90" s="29"/>
      <c r="K90" s="28" t="s">
        <v>239</v>
      </c>
      <c r="L90" s="43"/>
      <c r="M90" s="30"/>
      <c r="N90" s="31">
        <f>(K91+K92)</f>
        <v>0</v>
      </c>
    </row>
    <row r="91" spans="1:14" ht="24.75">
      <c r="A91" s="32" t="s">
        <v>242</v>
      </c>
      <c r="B91" s="33" t="s">
        <v>224</v>
      </c>
      <c r="C91" s="34">
        <v>0</v>
      </c>
      <c r="D91" s="18">
        <v>3.3</v>
      </c>
      <c r="E91" s="22" t="s">
        <v>76</v>
      </c>
      <c r="F91" s="35"/>
      <c r="G91" s="17"/>
      <c r="H91" s="17"/>
      <c r="I91" s="17"/>
      <c r="J91" s="17"/>
      <c r="K91" s="18">
        <f>(C91*D91)/12</f>
        <v>0</v>
      </c>
      <c r="L91" s="18"/>
      <c r="M91" s="17"/>
      <c r="N91" s="17"/>
    </row>
    <row r="92" spans="1:14" ht="24.75">
      <c r="A92" s="32" t="s">
        <v>243</v>
      </c>
      <c r="B92" s="33" t="s">
        <v>225</v>
      </c>
      <c r="C92" s="34">
        <v>0</v>
      </c>
      <c r="D92" s="18">
        <v>4.9000000000000004</v>
      </c>
      <c r="E92" s="22" t="s">
        <v>76</v>
      </c>
      <c r="F92" s="17"/>
      <c r="G92" s="17"/>
      <c r="H92" s="17"/>
      <c r="I92" s="17"/>
      <c r="J92" s="17"/>
      <c r="K92" s="18">
        <f>(C92*D92)/12</f>
        <v>0</v>
      </c>
      <c r="L92" s="18"/>
      <c r="M92" s="17"/>
      <c r="N92" s="17"/>
    </row>
    <row r="93" spans="1:14" ht="150">
      <c r="A93" s="27"/>
      <c r="B93" s="27" t="s">
        <v>248</v>
      </c>
      <c r="C93" s="48" t="s">
        <v>268</v>
      </c>
      <c r="D93" s="28" t="s">
        <v>249</v>
      </c>
      <c r="E93" s="49"/>
      <c r="F93" s="50" t="s">
        <v>250</v>
      </c>
      <c r="G93" s="42"/>
      <c r="H93" s="29"/>
      <c r="I93" s="29"/>
      <c r="J93" s="29"/>
      <c r="K93" s="51" t="s">
        <v>239</v>
      </c>
      <c r="L93" s="52"/>
      <c r="M93" s="30"/>
      <c r="N93" s="31">
        <f>(K95+K94)</f>
        <v>577.26666666666665</v>
      </c>
    </row>
    <row r="94" spans="1:14" ht="45.75">
      <c r="A94" s="32" t="s">
        <v>244</v>
      </c>
      <c r="B94" s="13" t="s">
        <v>226</v>
      </c>
      <c r="C94" s="33" t="s">
        <v>227</v>
      </c>
      <c r="D94" s="17">
        <v>14.1</v>
      </c>
      <c r="E94" s="41" t="s">
        <v>272</v>
      </c>
      <c r="F94" s="17">
        <v>70</v>
      </c>
      <c r="G94" s="17"/>
      <c r="H94" s="17"/>
      <c r="I94" s="17"/>
      <c r="J94" s="17"/>
      <c r="K94" s="18">
        <f>(D94*F94*4)/12</f>
        <v>329</v>
      </c>
      <c r="L94" s="18"/>
      <c r="M94" s="17"/>
      <c r="N94" s="17"/>
    </row>
    <row r="95" spans="1:14" ht="57">
      <c r="A95" s="32" t="s">
        <v>245</v>
      </c>
      <c r="B95" s="13" t="s">
        <v>228</v>
      </c>
      <c r="C95" s="33" t="s">
        <v>229</v>
      </c>
      <c r="D95" s="17">
        <v>10.64</v>
      </c>
      <c r="E95" s="22" t="s">
        <v>272</v>
      </c>
      <c r="F95" s="17">
        <v>70</v>
      </c>
      <c r="G95" s="17"/>
      <c r="H95" s="17"/>
      <c r="I95" s="17"/>
      <c r="J95" s="17"/>
      <c r="K95" s="38">
        <f>(F95*D95*4)/12</f>
        <v>248.26666666666668</v>
      </c>
      <c r="L95" s="38"/>
      <c r="M95" s="17"/>
      <c r="N95" s="17"/>
    </row>
    <row r="96" spans="1:14" ht="124.5">
      <c r="A96" s="32"/>
      <c r="B96" s="13" t="s">
        <v>254</v>
      </c>
      <c r="C96" s="33" t="s">
        <v>255</v>
      </c>
      <c r="D96" s="17"/>
      <c r="E96" s="22"/>
      <c r="F96" s="17"/>
      <c r="G96" s="17"/>
      <c r="H96" s="17"/>
      <c r="I96" s="17"/>
      <c r="J96" s="17"/>
      <c r="K96" s="66">
        <f>0.035*(K58+K63+K64+K65+K67+K72+K74+K75+K76+K76+K77+K80+K81+K84+K85+K86+K87+K88+K89)</f>
        <v>98.400633688483012</v>
      </c>
      <c r="L96" s="38"/>
      <c r="M96" s="17"/>
      <c r="N96" s="67">
        <v>98.4</v>
      </c>
    </row>
    <row r="97" spans="1:14" ht="34.5">
      <c r="A97" s="32" t="s">
        <v>256</v>
      </c>
      <c r="B97" s="13" t="s">
        <v>257</v>
      </c>
      <c r="C97" s="33" t="s">
        <v>258</v>
      </c>
      <c r="D97" s="17"/>
      <c r="E97" s="22"/>
      <c r="F97" s="17"/>
      <c r="G97" s="17"/>
      <c r="H97" s="17"/>
      <c r="I97" s="17"/>
      <c r="J97" s="17"/>
      <c r="K97" s="38">
        <f>N40/4*1.2</f>
        <v>4282.5302091983767</v>
      </c>
      <c r="L97" s="38"/>
      <c r="M97" s="17"/>
      <c r="N97" s="38"/>
    </row>
    <row r="98" spans="1:14">
      <c r="A98">
        <v>6</v>
      </c>
      <c r="B98" s="33" t="s">
        <v>259</v>
      </c>
      <c r="C98" s="33"/>
      <c r="D98" s="17"/>
      <c r="E98" s="17"/>
      <c r="F98" s="17"/>
      <c r="G98" s="17"/>
      <c r="H98" s="17"/>
      <c r="I98" s="17"/>
      <c r="J98" s="17"/>
      <c r="K98" s="19"/>
      <c r="L98" s="17"/>
      <c r="M98" s="17"/>
      <c r="N98" s="17"/>
    </row>
    <row r="99" spans="1:14">
      <c r="B99" s="33" t="s">
        <v>264</v>
      </c>
      <c r="C99" s="33"/>
      <c r="D99" s="17"/>
      <c r="E99" s="17"/>
      <c r="F99" s="17"/>
      <c r="G99" s="17"/>
      <c r="H99" s="17"/>
      <c r="I99" s="17"/>
      <c r="J99" s="17"/>
      <c r="K99" s="19"/>
      <c r="L99" s="17"/>
      <c r="M99" s="17"/>
      <c r="N99" s="17"/>
    </row>
    <row r="100" spans="1:14">
      <c r="B100" s="33" t="s">
        <v>265</v>
      </c>
      <c r="C100" s="33"/>
      <c r="D100" s="17"/>
      <c r="E100" s="17"/>
      <c r="F100" s="17"/>
      <c r="G100" s="17"/>
      <c r="H100" s="17"/>
      <c r="I100" s="17"/>
      <c r="J100" s="17"/>
      <c r="K100" s="19">
        <f>1879708.47/477467.3*H3</f>
        <v>12615.97131984117</v>
      </c>
      <c r="L100" s="17"/>
      <c r="M100" s="17"/>
      <c r="N100" s="17"/>
    </row>
    <row r="101" spans="1:14">
      <c r="A101" s="12"/>
      <c r="B101" s="33" t="s">
        <v>260</v>
      </c>
      <c r="C101" s="33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</row>
    <row r="102" spans="1:14">
      <c r="A102" s="12"/>
      <c r="B102" s="33" t="s">
        <v>261</v>
      </c>
      <c r="C102" s="33"/>
      <c r="D102" s="17"/>
      <c r="E102" s="17"/>
      <c r="F102" s="17"/>
      <c r="G102" s="17"/>
      <c r="H102" s="17"/>
      <c r="I102" s="17"/>
      <c r="J102" s="17"/>
      <c r="K102" s="19">
        <f>0.55*H3</f>
        <v>1762.5300000000002</v>
      </c>
      <c r="L102" s="17"/>
      <c r="M102" s="17"/>
      <c r="N102" s="17"/>
    </row>
    <row r="103" spans="1:14">
      <c r="A103" s="12"/>
      <c r="B103" s="33" t="s">
        <v>262</v>
      </c>
      <c r="C103" s="33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spans="1:14">
      <c r="A104" s="12"/>
      <c r="B104" s="33" t="s">
        <v>263</v>
      </c>
      <c r="C104" s="33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 spans="1:14">
      <c r="A105" s="12"/>
      <c r="B105" s="33"/>
      <c r="C105" s="33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</sheetData>
  <mergeCells count="5">
    <mergeCell ref="A1:M1"/>
    <mergeCell ref="B6:H6"/>
    <mergeCell ref="B19:H19"/>
    <mergeCell ref="B35:H35"/>
    <mergeCell ref="B40:H40"/>
  </mergeCells>
  <pageMargins left="0.7" right="0.7" top="0.75" bottom="0.75" header="0.3" footer="0.3"/>
  <pageSetup paperSize="9" orientation="portrait" horizontalDpi="180" verticalDpi="18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2016-02-24T08:36:24Z</dcterms:modified>
</cp:coreProperties>
</file>